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ristina_stajdohar-prajdic_skole_hr/Documents/ŠKOLSKI ODBOR 2021 - 2025/odluke/"/>
    </mc:Choice>
  </mc:AlternateContent>
  <xr:revisionPtr revIDLastSave="0" documentId="8_{9F5DAA69-A028-4FDF-8925-565A9644D094}" xr6:coauthVersionLast="47" xr6:coauthVersionMax="47" xr10:uidLastSave="{00000000-0000-0000-0000-000000000000}"/>
  <bookViews>
    <workbookView xWindow="-120" yWindow="-120" windowWidth="29040" windowHeight="15720" tabRatio="865" activeTab="6" xr2:uid="{00000000-000D-0000-FFFF-FFFF00000000}"/>
  </bookViews>
  <sheets>
    <sheet name="SAŽETAK" sheetId="1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 Račun prihoda i rashoda (2)" sheetId="10" state="hidden" r:id="rId8"/>
    <sheet name="List2" sheetId="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0" i="3" s="1"/>
  <c r="G14" i="3"/>
  <c r="F12" i="3"/>
  <c r="E17" i="3"/>
  <c r="H33" i="7"/>
  <c r="H9" i="7" s="1"/>
  <c r="H45" i="7"/>
  <c r="H14" i="7"/>
  <c r="I14" i="7"/>
  <c r="D47" i="8"/>
  <c r="G25" i="3"/>
  <c r="H25" i="3"/>
  <c r="F25" i="3"/>
  <c r="E37" i="8"/>
  <c r="F37" i="8"/>
  <c r="D37" i="8"/>
  <c r="F64" i="7"/>
  <c r="G64" i="7"/>
  <c r="H64" i="7"/>
  <c r="I64" i="7"/>
  <c r="E64" i="7"/>
  <c r="H37" i="1"/>
  <c r="F37" i="1"/>
  <c r="H35" i="1"/>
  <c r="G24" i="3"/>
  <c r="H24" i="3"/>
  <c r="G26" i="3"/>
  <c r="H26" i="3"/>
  <c r="G27" i="3"/>
  <c r="H27" i="3"/>
  <c r="G29" i="3"/>
  <c r="G28" i="3" s="1"/>
  <c r="H29" i="3"/>
  <c r="H28" i="3" s="1"/>
  <c r="G31" i="3"/>
  <c r="G30" i="3" s="1"/>
  <c r="H31" i="3"/>
  <c r="H30" i="3" s="1"/>
  <c r="F24" i="3"/>
  <c r="F26" i="3"/>
  <c r="F27" i="3"/>
  <c r="F29" i="3"/>
  <c r="F28" i="3" s="1"/>
  <c r="F30" i="3"/>
  <c r="F31" i="3"/>
  <c r="E16" i="3"/>
  <c r="E31" i="3"/>
  <c r="E30" i="3" s="1"/>
  <c r="D30" i="3"/>
  <c r="D24" i="8"/>
  <c r="H23" i="3" l="1"/>
  <c r="G23" i="3"/>
  <c r="F23" i="3"/>
  <c r="I79" i="7"/>
  <c r="H79" i="7"/>
  <c r="G79" i="7"/>
  <c r="F79" i="7"/>
  <c r="E79" i="7"/>
  <c r="G74" i="7"/>
  <c r="D45" i="8" s="1"/>
  <c r="D23" i="8" s="1"/>
  <c r="H74" i="7"/>
  <c r="E45" i="8" s="1"/>
  <c r="I74" i="7"/>
  <c r="E13" i="3"/>
  <c r="E11" i="3"/>
  <c r="H38" i="7"/>
  <c r="H37" i="7" s="1"/>
  <c r="I38" i="7"/>
  <c r="I37" i="7" s="1"/>
  <c r="C18" i="8"/>
  <c r="C16" i="8" s="1"/>
  <c r="B18" i="8"/>
  <c r="B16" i="8" s="1"/>
  <c r="H72" i="7"/>
  <c r="I72" i="7"/>
  <c r="E24" i="8"/>
  <c r="F24" i="8"/>
  <c r="H70" i="7"/>
  <c r="I70" i="7"/>
  <c r="G72" i="7"/>
  <c r="G22" i="7"/>
  <c r="G21" i="7" s="1"/>
  <c r="H22" i="7"/>
  <c r="H21" i="7" s="1"/>
  <c r="I22" i="7"/>
  <c r="I21" i="7" s="1"/>
  <c r="F36" i="8" s="1"/>
  <c r="G16" i="7"/>
  <c r="H16" i="7"/>
  <c r="H15" i="7" s="1"/>
  <c r="I16" i="7"/>
  <c r="I15" i="7" s="1"/>
  <c r="F16" i="7"/>
  <c r="F15" i="7" s="1"/>
  <c r="G10" i="7"/>
  <c r="H10" i="7"/>
  <c r="I10" i="7"/>
  <c r="G11" i="7"/>
  <c r="H11" i="7"/>
  <c r="I11" i="7"/>
  <c r="F34" i="8" s="1"/>
  <c r="F15" i="3"/>
  <c r="G15" i="3"/>
  <c r="H15" i="3"/>
  <c r="E15" i="3"/>
  <c r="H13" i="1"/>
  <c r="I13" i="1"/>
  <c r="J13" i="1"/>
  <c r="E29" i="3"/>
  <c r="E28" i="3" s="1"/>
  <c r="G13" i="1" s="1"/>
  <c r="E25" i="3"/>
  <c r="E24" i="3"/>
  <c r="E27" i="3"/>
  <c r="E26" i="3"/>
  <c r="D27" i="3"/>
  <c r="F19" i="7"/>
  <c r="F18" i="7" s="1"/>
  <c r="F70" i="7"/>
  <c r="F85" i="7"/>
  <c r="F84" i="7" s="1"/>
  <c r="F83" i="7" s="1"/>
  <c r="G85" i="7"/>
  <c r="G84" i="7" s="1"/>
  <c r="H85" i="7"/>
  <c r="H84" i="7" s="1"/>
  <c r="E44" i="8" s="1"/>
  <c r="I85" i="7"/>
  <c r="I84" i="7" s="1"/>
  <c r="F44" i="8" s="1"/>
  <c r="F81" i="7"/>
  <c r="F78" i="7" s="1"/>
  <c r="C47" i="8" s="1"/>
  <c r="C46" i="8" s="1"/>
  <c r="G81" i="7"/>
  <c r="H81" i="7"/>
  <c r="H78" i="7" s="1"/>
  <c r="H77" i="7" s="1"/>
  <c r="I81" i="7"/>
  <c r="F72" i="7"/>
  <c r="E23" i="8"/>
  <c r="F75" i="7"/>
  <c r="F53" i="7"/>
  <c r="F52" i="7" s="1"/>
  <c r="C42" i="8" s="1"/>
  <c r="F38" i="7"/>
  <c r="F37" i="7" s="1"/>
  <c r="F30" i="7"/>
  <c r="F22" i="7"/>
  <c r="F11" i="7"/>
  <c r="F42" i="7"/>
  <c r="F41" i="7" s="1"/>
  <c r="G42" i="7"/>
  <c r="G41" i="7" s="1"/>
  <c r="H42" i="7"/>
  <c r="H41" i="7" s="1"/>
  <c r="I42" i="7"/>
  <c r="I41" i="7" s="1"/>
  <c r="E42" i="7"/>
  <c r="E41" i="7" s="1"/>
  <c r="G53" i="7"/>
  <c r="H53" i="7"/>
  <c r="I53" i="7"/>
  <c r="E53" i="7"/>
  <c r="E52" i="7" s="1"/>
  <c r="I52" i="7"/>
  <c r="H52" i="7"/>
  <c r="G52" i="7"/>
  <c r="D42" i="8" s="1"/>
  <c r="D20" i="8" s="1"/>
  <c r="F46" i="7"/>
  <c r="G46" i="7"/>
  <c r="H46" i="7"/>
  <c r="I46" i="7"/>
  <c r="F50" i="7"/>
  <c r="G50" i="7"/>
  <c r="H50" i="7"/>
  <c r="I50" i="7"/>
  <c r="G70" i="7"/>
  <c r="G69" i="7" s="1"/>
  <c r="G68" i="7" s="1"/>
  <c r="E75" i="7"/>
  <c r="E74" i="7" s="1"/>
  <c r="F57" i="7"/>
  <c r="C43" i="8" s="1"/>
  <c r="G57" i="7"/>
  <c r="D43" i="8" s="1"/>
  <c r="H57" i="7"/>
  <c r="E43" i="8" s="1"/>
  <c r="I57" i="7"/>
  <c r="F43" i="8" s="1"/>
  <c r="E60" i="7"/>
  <c r="E61" i="7"/>
  <c r="F34" i="7"/>
  <c r="G34" i="7"/>
  <c r="H34" i="7"/>
  <c r="I34" i="7"/>
  <c r="G30" i="7"/>
  <c r="H30" i="7"/>
  <c r="I30" i="7"/>
  <c r="F27" i="7"/>
  <c r="C41" i="8" s="1"/>
  <c r="G27" i="7"/>
  <c r="D41" i="8" s="1"/>
  <c r="D19" i="8" s="1"/>
  <c r="H27" i="7"/>
  <c r="I27" i="7"/>
  <c r="H19" i="7"/>
  <c r="H18" i="7" s="1"/>
  <c r="I19" i="7"/>
  <c r="I18" i="7" s="1"/>
  <c r="E18" i="7"/>
  <c r="G19" i="7"/>
  <c r="G18" i="7" s="1"/>
  <c r="H25" i="7"/>
  <c r="H24" i="7" s="1"/>
  <c r="E40" i="8" s="1"/>
  <c r="I25" i="7"/>
  <c r="I24" i="7" s="1"/>
  <c r="F40" i="8" s="1"/>
  <c r="G25" i="7"/>
  <c r="F24" i="7"/>
  <c r="C40" i="8" s="1"/>
  <c r="G24" i="7"/>
  <c r="D40" i="8" s="1"/>
  <c r="E24" i="7"/>
  <c r="B40" i="8" s="1"/>
  <c r="C11" i="8"/>
  <c r="C14" i="8"/>
  <c r="C24" i="8"/>
  <c r="D15" i="3"/>
  <c r="D11" i="3"/>
  <c r="F41" i="8" l="1"/>
  <c r="F19" i="8" s="1"/>
  <c r="E42" i="8"/>
  <c r="E20" i="8" s="1"/>
  <c r="I33" i="7"/>
  <c r="F23" i="8"/>
  <c r="F45" i="8"/>
  <c r="E19" i="8"/>
  <c r="E41" i="8"/>
  <c r="G45" i="7"/>
  <c r="G44" i="7" s="1"/>
  <c r="D39" i="8" s="1"/>
  <c r="F42" i="8"/>
  <c r="F20" i="8" s="1"/>
  <c r="D36" i="8"/>
  <c r="I78" i="7"/>
  <c r="H14" i="3" s="1"/>
  <c r="G78" i="7"/>
  <c r="G77" i="7" s="1"/>
  <c r="G83" i="7"/>
  <c r="D44" i="8"/>
  <c r="D22" i="8" s="1"/>
  <c r="E34" i="8"/>
  <c r="G15" i="7"/>
  <c r="D34" i="8" s="1"/>
  <c r="G14" i="7"/>
  <c r="E36" i="8"/>
  <c r="D15" i="8"/>
  <c r="D14" i="8" s="1"/>
  <c r="E47" i="8"/>
  <c r="E46" i="8" s="1"/>
  <c r="F47" i="8"/>
  <c r="F46" i="8" s="1"/>
  <c r="I77" i="7"/>
  <c r="D46" i="8"/>
  <c r="F74" i="7"/>
  <c r="C45" i="8" s="1"/>
  <c r="F14" i="7"/>
  <c r="C34" i="8"/>
  <c r="F45" i="7"/>
  <c r="F44" i="7" s="1"/>
  <c r="F33" i="7" s="1"/>
  <c r="F69" i="7"/>
  <c r="F68" i="7" s="1"/>
  <c r="C35" i="8" s="1"/>
  <c r="C33" i="8" s="1"/>
  <c r="C44" i="8"/>
  <c r="I69" i="7"/>
  <c r="I68" i="7" s="1"/>
  <c r="F35" i="8" s="1"/>
  <c r="F33" i="8" s="1"/>
  <c r="E12" i="8"/>
  <c r="F77" i="7"/>
  <c r="F12" i="8"/>
  <c r="H69" i="7"/>
  <c r="H68" i="7" s="1"/>
  <c r="E35" i="8" s="1"/>
  <c r="E10" i="3"/>
  <c r="I83" i="7"/>
  <c r="F22" i="8"/>
  <c r="H83" i="7"/>
  <c r="E22" i="8"/>
  <c r="E23" i="3"/>
  <c r="C10" i="8"/>
  <c r="F21" i="7"/>
  <c r="C37" i="8" s="1"/>
  <c r="C36" i="8" s="1"/>
  <c r="G38" i="7"/>
  <c r="H44" i="7"/>
  <c r="I45" i="7"/>
  <c r="I44" i="7" s="1"/>
  <c r="E59" i="7"/>
  <c r="E58" i="7" s="1"/>
  <c r="E57" i="7" s="1"/>
  <c r="E56" i="7" s="1"/>
  <c r="D13" i="3"/>
  <c r="D12" i="3"/>
  <c r="E87" i="7"/>
  <c r="E86" i="7"/>
  <c r="E71" i="7"/>
  <c r="E70" i="7" s="1"/>
  <c r="E82" i="7"/>
  <c r="E81" i="7" s="1"/>
  <c r="E78" i="7" s="1"/>
  <c r="E51" i="7"/>
  <c r="E50" i="7" s="1"/>
  <c r="E48" i="7"/>
  <c r="E47" i="7"/>
  <c r="E34" i="7"/>
  <c r="E40" i="7"/>
  <c r="D26" i="3" s="1"/>
  <c r="E39" i="7"/>
  <c r="E32" i="7"/>
  <c r="E31" i="7" s="1"/>
  <c r="E30" i="7" s="1"/>
  <c r="B42" i="8" s="1"/>
  <c r="E29" i="7"/>
  <c r="E28" i="7" s="1"/>
  <c r="E27" i="7" s="1"/>
  <c r="B41" i="8" s="1"/>
  <c r="E23" i="7"/>
  <c r="E22" i="7" s="1"/>
  <c r="E21" i="7" s="1"/>
  <c r="B37" i="8" s="1"/>
  <c r="B36" i="8" s="1"/>
  <c r="E17" i="7"/>
  <c r="E16" i="7" s="1"/>
  <c r="E13" i="7"/>
  <c r="F14" i="1"/>
  <c r="F13" i="1"/>
  <c r="F11" i="1" s="1"/>
  <c r="F12" i="1"/>
  <c r="F8" i="1"/>
  <c r="F9" i="1"/>
  <c r="G37" i="1"/>
  <c r="H34" i="1" s="1"/>
  <c r="I34" i="1" s="1"/>
  <c r="I37" i="1" s="1"/>
  <c r="J34" i="1" s="1"/>
  <c r="J37" i="1" s="1"/>
  <c r="J21" i="1"/>
  <c r="I21" i="1"/>
  <c r="H21" i="1"/>
  <c r="G21" i="1"/>
  <c r="F21" i="1"/>
  <c r="D12" i="8" l="1"/>
  <c r="E32" i="3"/>
  <c r="G12" i="1"/>
  <c r="E33" i="8"/>
  <c r="F39" i="8"/>
  <c r="F38" i="8" s="1"/>
  <c r="E39" i="8"/>
  <c r="E38" i="8" s="1"/>
  <c r="E32" i="8" s="1"/>
  <c r="D17" i="8"/>
  <c r="D16" i="8" s="1"/>
  <c r="D38" i="8"/>
  <c r="E13" i="8"/>
  <c r="E11" i="8" s="1"/>
  <c r="F13" i="8"/>
  <c r="H13" i="3" s="1"/>
  <c r="E15" i="8"/>
  <c r="G12" i="3" s="1"/>
  <c r="G13" i="3"/>
  <c r="C39" i="8"/>
  <c r="C38" i="8" s="1"/>
  <c r="C32" i="8" s="1"/>
  <c r="E68" i="7"/>
  <c r="E69" i="7"/>
  <c r="F15" i="8"/>
  <c r="F11" i="3"/>
  <c r="H32" i="3"/>
  <c r="J12" i="1"/>
  <c r="J11" i="1" s="1"/>
  <c r="F32" i="3"/>
  <c r="H12" i="1"/>
  <c r="H11" i="1" s="1"/>
  <c r="G32" i="3"/>
  <c r="I12" i="1"/>
  <c r="I11" i="1" s="1"/>
  <c r="G11" i="1"/>
  <c r="G9" i="1"/>
  <c r="G8" i="1" s="1"/>
  <c r="D10" i="3"/>
  <c r="D17" i="3" s="1"/>
  <c r="G37" i="7"/>
  <c r="E46" i="7"/>
  <c r="E38" i="7"/>
  <c r="E85" i="7"/>
  <c r="E84" i="7" s="1"/>
  <c r="E83" i="7" s="1"/>
  <c r="D24" i="3"/>
  <c r="B43" i="8"/>
  <c r="B47" i="8"/>
  <c r="B46" i="8" s="1"/>
  <c r="E77" i="7"/>
  <c r="E14" i="7"/>
  <c r="B44" i="8"/>
  <c r="E37" i="7"/>
  <c r="E45" i="7"/>
  <c r="E44" i="7" s="1"/>
  <c r="B39" i="8" s="1"/>
  <c r="B38" i="8" s="1"/>
  <c r="D29" i="3"/>
  <c r="D28" i="3" s="1"/>
  <c r="E12" i="7"/>
  <c r="E11" i="7" s="1"/>
  <c r="E15" i="7"/>
  <c r="B34" i="8" s="1"/>
  <c r="D25" i="3"/>
  <c r="F22" i="1"/>
  <c r="F28" i="1" s="1"/>
  <c r="F29" i="1" s="1"/>
  <c r="D35" i="8" l="1"/>
  <c r="G33" i="7"/>
  <c r="G9" i="7" s="1"/>
  <c r="F11" i="8"/>
  <c r="E17" i="8"/>
  <c r="F17" i="8"/>
  <c r="G14" i="1"/>
  <c r="G22" i="1" s="1"/>
  <c r="G28" i="1" s="1"/>
  <c r="G29" i="1" s="1"/>
  <c r="E14" i="8"/>
  <c r="B35" i="8"/>
  <c r="F14" i="8"/>
  <c r="H12" i="3"/>
  <c r="F32" i="8"/>
  <c r="E33" i="7"/>
  <c r="B33" i="8"/>
  <c r="D23" i="3"/>
  <c r="D32" i="3" s="1"/>
  <c r="E27" i="10"/>
  <c r="B14" i="8"/>
  <c r="B11" i="8"/>
  <c r="B24" i="8"/>
  <c r="D13" i="8" l="1"/>
  <c r="D33" i="8"/>
  <c r="D32" i="8" s="1"/>
  <c r="H11" i="3"/>
  <c r="H10" i="3" s="1"/>
  <c r="F16" i="8"/>
  <c r="F10" i="8" s="1"/>
  <c r="E16" i="8"/>
  <c r="E10" i="8" s="1"/>
  <c r="G11" i="3"/>
  <c r="G10" i="3" s="1"/>
  <c r="G17" i="3" s="1"/>
  <c r="B32" i="8"/>
  <c r="B10" i="8"/>
  <c r="I9" i="7"/>
  <c r="F10" i="7"/>
  <c r="F9" i="7" s="1"/>
  <c r="C12" i="5" s="1"/>
  <c r="C11" i="5" s="1"/>
  <c r="C10" i="5" s="1"/>
  <c r="E10" i="7"/>
  <c r="E9" i="7" s="1"/>
  <c r="B12" i="5" s="1"/>
  <c r="B11" i="5" s="1"/>
  <c r="B10" i="5" s="1"/>
  <c r="F13" i="3" l="1"/>
  <c r="D11" i="8"/>
  <c r="D10" i="8" s="1"/>
  <c r="H17" i="3"/>
  <c r="J9" i="1"/>
  <c r="J8" i="1" s="1"/>
  <c r="J14" i="1" s="1"/>
  <c r="J22" i="1" s="1"/>
  <c r="J28" i="1" s="1"/>
  <c r="J29" i="1" s="1"/>
  <c r="I9" i="1"/>
  <c r="I8" i="1" s="1"/>
  <c r="I14" i="1" s="1"/>
  <c r="I22" i="1" s="1"/>
  <c r="I28" i="1" s="1"/>
  <c r="I29" i="1" s="1"/>
  <c r="E12" i="5"/>
  <c r="E11" i="5" s="1"/>
  <c r="E10" i="5" s="1"/>
  <c r="D12" i="5"/>
  <c r="D11" i="5" s="1"/>
  <c r="D10" i="5" s="1"/>
  <c r="F12" i="5"/>
  <c r="F11" i="5" s="1"/>
  <c r="F10" i="5" s="1"/>
  <c r="F17" i="3" l="1"/>
  <c r="H9" i="1"/>
  <c r="H8" i="1" s="1"/>
  <c r="H14" i="1" s="1"/>
  <c r="H22" i="1" s="1"/>
  <c r="H28" i="1" s="1"/>
  <c r="H29" i="1" s="1"/>
</calcChain>
</file>

<file path=xl/sharedStrings.xml><?xml version="1.0" encoding="utf-8"?>
<sst xmlns="http://schemas.openxmlformats.org/spreadsheetml/2006/main" count="375" uniqueCount="165">
  <si>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</si>
  <si>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</si>
  <si>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</si>
  <si>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</si>
  <si>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</si>
  <si>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</si>
  <si>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</si>
  <si>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</si>
  <si>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</si>
  <si>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</si>
  <si>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</si>
  <si>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</si>
  <si>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</si>
  <si>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</si>
  <si>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</si>
  <si>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</si>
  <si>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</si>
  <si>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</si>
  <si>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</si>
  <si>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</si>
  <si>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</si>
  <si>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</si>
  <si>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</si>
  <si>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</si>
  <si>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</si>
  <si>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</si>
  <si>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</si>
  <si>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</si>
  <si>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</si>
  <si>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</si>
  <si>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</si>
  <si>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</si>
  <si>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</si>
  <si>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</si>
  <si>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</si>
  <si>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</si>
  <si>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</si>
  <si>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</si>
  <si>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</si>
  <si>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</si>
  <si>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I. OŠ Petrinja nema ovih primitaka</t>
  </si>
  <si>
    <t>EUR</t>
  </si>
  <si>
    <t>PROGRAM 1001</t>
  </si>
  <si>
    <t>Program javnih potreba u školstvu</t>
  </si>
  <si>
    <t>Aktivnost A100007</t>
  </si>
  <si>
    <t>Izvor financiranja 1.1.</t>
  </si>
  <si>
    <t>3+4</t>
  </si>
  <si>
    <t>Izvor financiranja 4.3.1.</t>
  </si>
  <si>
    <t>Prihodi za posebne namjene-PK</t>
  </si>
  <si>
    <t>Financijski rashodi</t>
  </si>
  <si>
    <t>Izvor financiranja 5.2.2.</t>
  </si>
  <si>
    <t>Pomoći-PK</t>
  </si>
  <si>
    <t>Aktivnost A100010</t>
  </si>
  <si>
    <t>Pomoći-Agencija za plaćanja u poljoprivredi, razminiranje</t>
  </si>
  <si>
    <t>Izvor financiranja 5.2.9.</t>
  </si>
  <si>
    <t>Pomoći-Ministarstvo za demografiju,obitelj,mlade i socijalnu</t>
  </si>
  <si>
    <t>Izvor financiranja 5.7.1</t>
  </si>
  <si>
    <t>Pomoći iz gradskih i općinskih proračuna-PK</t>
  </si>
  <si>
    <t>ŠKOLSKA KUHINJA</t>
  </si>
  <si>
    <t>Aktivnost A100014</t>
  </si>
  <si>
    <t>REDOVNI PROGRAM OŠ</t>
  </si>
  <si>
    <t>Izvor financiranja 1.2.</t>
  </si>
  <si>
    <t>Opći prihodi osnovne škole</t>
  </si>
  <si>
    <t>Materijalni rashodi i usluge</t>
  </si>
  <si>
    <t>Izvor financiranja 5.2.3.</t>
  </si>
  <si>
    <t>Aktivnost A100022</t>
  </si>
  <si>
    <t>PROJEKTI I MEĐUNARODNA SURADNJA</t>
  </si>
  <si>
    <t>Pomoći-EU-PK</t>
  </si>
  <si>
    <t>ULAGANJE U OBJEKTE ŠKOLSTVA</t>
  </si>
  <si>
    <t>09 Obrazovanje</t>
  </si>
  <si>
    <t>0912 Osnovnoškolsko obrazovanje</t>
  </si>
  <si>
    <t>Kapitalni projekt K100002</t>
  </si>
  <si>
    <t>Tekući projekt T100004</t>
  </si>
  <si>
    <t>Osiguravanje pomoćnika u nastavi učenicima s teškoćama</t>
  </si>
  <si>
    <t>Izvor financiranja 5.2.5.</t>
  </si>
  <si>
    <t>Pomoći-Ministarstvo znanosti i obrazovanja</t>
  </si>
  <si>
    <t>Kapitalni projekt K100007</t>
  </si>
  <si>
    <t>ULAGANJE U OBJEKTE ŠKOLSTVA - POTRES</t>
  </si>
  <si>
    <t>Izvor financiranja 6.2.1</t>
  </si>
  <si>
    <t>Kapitalne donacija-PK</t>
  </si>
  <si>
    <t>POMOĆI -PK(mzo,mk)</t>
  </si>
  <si>
    <t>POMOĆI IZ GR.PR.-PK</t>
  </si>
  <si>
    <t>Prihodi od upravnih i administrativnih pristojbi,pristojbi po posebnim propisima i naknada</t>
  </si>
  <si>
    <t>OPĆI PRIHODI I PRIMICI</t>
  </si>
  <si>
    <t>UKUPNO PRIHOD</t>
  </si>
  <si>
    <t>Projekti i međunarodna suradnja</t>
  </si>
  <si>
    <t>Izvor financiranja 5.2.14.</t>
  </si>
  <si>
    <t>DEC - Prihodi iz nadležnog proračuna i od HZZO-a temeljem ugovornih obveza</t>
  </si>
  <si>
    <t>OPĆI PRIHODI OSNOVNE ŠKOLE</t>
  </si>
  <si>
    <t>POMOĆI- MIISTARSTVO ZA DEMOGRAFIJU, OBITELJ, MLADE I SOCIJALNU</t>
  </si>
  <si>
    <t>Višak/manjak prihoda</t>
  </si>
  <si>
    <t>KAPITALNE DONACIJE -PK</t>
  </si>
  <si>
    <t>UKUPNO RASHOD</t>
  </si>
  <si>
    <t>Izvršenje 2022.</t>
  </si>
  <si>
    <t>Plan 2023.</t>
  </si>
  <si>
    <t>Plan za 2024.</t>
  </si>
  <si>
    <t>Projekcija 
za 2026.</t>
  </si>
  <si>
    <t>FINANCIJSKI PLAN PRORAČUNSKOG KORISNIKA JEDINICE LOKALNE I PODRUČNE (REGIONALNE) SAMOUPRAVE 
ZA 2024. I PROJEKCIJA ZA 2025. I 2026. GODINU</t>
  </si>
  <si>
    <t xml:space="preserve">Projekcija 
za 2026. </t>
  </si>
  <si>
    <t>PRIHODI POSLOVANJA PREMA IZVORIMA FINANCIRANJA</t>
  </si>
  <si>
    <t>Brojčana oznaka i naziv</t>
  </si>
  <si>
    <t>Proračun za 2024.</t>
  </si>
  <si>
    <t>Projekcija proračuna
za 2025.</t>
  </si>
  <si>
    <t>Projekcija proračuna
za 2026.</t>
  </si>
  <si>
    <t>1 Opći prihodi i primici</t>
  </si>
  <si>
    <t xml:space="preserve">   11 Opći prihodi i primici</t>
  </si>
  <si>
    <t>…</t>
  </si>
  <si>
    <t>3 Vlastiti prihodi</t>
  </si>
  <si>
    <t xml:space="preserve">  31 Vlastiti prihodi</t>
  </si>
  <si>
    <t>RASHODI POSLOVANJA PREMA IZVORIMA FINANCIRANJA</t>
  </si>
  <si>
    <t>B. RAČUN FINANCIRANJA PREMA IZVORIMA FINANCIRANJA</t>
  </si>
  <si>
    <t>PRIMICI UKUPNO</t>
  </si>
  <si>
    <t>8 Namjenski primici od zaduživanja</t>
  </si>
  <si>
    <t xml:space="preserve">   81 Namjenski primici od zaduživanja</t>
  </si>
  <si>
    <t>IZDACI UKUPNO</t>
  </si>
  <si>
    <t xml:space="preserve">  11 Opći prihodi i primici</t>
  </si>
  <si>
    <t>6 Donacije</t>
  </si>
  <si>
    <t>5 Pomoći</t>
  </si>
  <si>
    <t>4 Prihodi za posebne namjene</t>
  </si>
  <si>
    <t xml:space="preserve">   12 Opći prihodi osnovne škole</t>
  </si>
  <si>
    <t>Plan 2024.</t>
  </si>
  <si>
    <t>RAZDJEL 002</t>
  </si>
  <si>
    <t>UPRAVNI ODJEL ZA OBRAZOVANJE, KULTURU , ŠPORT, MLADE I CIVILNO DRUŠTVO</t>
  </si>
  <si>
    <t>GLAVA 00202</t>
  </si>
  <si>
    <t>ŠKOLSTVO</t>
  </si>
  <si>
    <t>PODGLAVA 11574</t>
  </si>
  <si>
    <t>I. OSNOVNA ŠKOLA PETRINJA</t>
  </si>
  <si>
    <t>* Napomena: Iznosi u stupcima Izvršenje 2022. preračunavaju se iz kuna u eure prema fiksnom tečaju konverzije (1 EUR=7,53450 kuna) i po pravilima za preračunavanje i zaokruživanje.</t>
  </si>
  <si>
    <t>Izvršenje 2022.*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</si>
  <si>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</si>
  <si>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</si>
  <si>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</si>
  <si>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</si>
  <si>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</si>
  <si>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</si>
  <si>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</si>
  <si>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</si>
  <si>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6 PRIHODI POSLOVANJA</t>
  </si>
  <si>
    <t>7 PRIHODI OD PRODAJE NEFINANCIJSKE IMOVINE</t>
  </si>
  <si>
    <t>3 RASHODI  POSLOVANJA</t>
  </si>
  <si>
    <t>4 RASHODI ZA NABAVU NEFINANCIJSKE IMOVINE</t>
  </si>
  <si>
    <t>FINANCIJSKI PLAN PRORAČUNSKOG KORISNIKA JEDINICE LOKALNE I PODRUČNE (REGIONALNE) SAMOUPRAVE ZA 2024. I PROJEKCIJA ZA 2025. I 2026. GODINU</t>
  </si>
  <si>
    <t xml:space="preserve">   431 Prihodi za posebne namjene</t>
  </si>
  <si>
    <t xml:space="preserve">   522 Pomoći -PK(mzo,mk)</t>
  </si>
  <si>
    <t xml:space="preserve">   529 Pomoći-Ministarstvo za demografiju, obitelj, mlade…</t>
  </si>
  <si>
    <t xml:space="preserve">   571 Pomoći iz grad.pror.-PK</t>
  </si>
  <si>
    <t xml:space="preserve">   523 Projekti i međunarodna suradnja</t>
  </si>
  <si>
    <t xml:space="preserve">   525 Pomoći-Ministarstvo znanosti i obrazovanja</t>
  </si>
  <si>
    <t xml:space="preserve">   621 Donacije -PK</t>
  </si>
  <si>
    <t xml:space="preserve">   431 Prihodi za posebne namjene-PK</t>
  </si>
  <si>
    <t xml:space="preserve">   621 Kapitalne donacije -PK</t>
  </si>
  <si>
    <t>Izvor financiranja 5.2.25.</t>
  </si>
  <si>
    <t>Manjak prihoda</t>
  </si>
  <si>
    <t xml:space="preserve">   5225 Pomoći iz državnog proračuna-obnova</t>
  </si>
  <si>
    <t>Višak</t>
  </si>
  <si>
    <t xml:space="preserve">   5214 Pomoći Agencija za plaćanje u poljoprivredi</t>
  </si>
  <si>
    <t>Prihodi od prodaje proizvoda i robe te pruženih uslugaa i prihodi od donacija</t>
  </si>
  <si>
    <t>Manjak</t>
  </si>
  <si>
    <t>Rezultat poslovanja</t>
  </si>
  <si>
    <t>Školska natjecanja i smotra</t>
  </si>
  <si>
    <t>Naknade građanima i kućanstvima na temelju osiguranja i druge naknade</t>
  </si>
  <si>
    <t>Voditeljica računovodstva:</t>
  </si>
  <si>
    <t>Martina Čekić</t>
  </si>
  <si>
    <t>Ravnatelj:</t>
  </si>
  <si>
    <t>Robert Groza,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</si>
</sst>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</cellStyleXfs>
  <cellXfs count="22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3" xfId="0" applyFont="1" applyBorder="1"/>
    <xf numFmtId="0" fontId="0" fillId="0" borderId="3" xfId="0" applyBorder="1"/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3" fontId="6" fillId="5" borderId="3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 wrapText="1"/>
    </xf>
    <xf numFmtId="3" fontId="18" fillId="2" borderId="4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 wrapText="1"/>
    </xf>
    <xf numFmtId="3" fontId="17" fillId="0" borderId="3" xfId="0" applyNumberFormat="1" applyFont="1" applyBorder="1"/>
    <xf numFmtId="0" fontId="9" fillId="2" borderId="0" xfId="0" quotePrefix="1" applyFont="1" applyFill="1" applyAlignment="1">
      <alignment horizontal="left" vertical="center"/>
    </xf>
    <xf numFmtId="3" fontId="0" fillId="0" borderId="0" xfId="0" applyNumberFormat="1"/>
    <xf numFmtId="3" fontId="3" fillId="2" borderId="0" xfId="0" applyNumberFormat="1" applyFont="1" applyFill="1" applyAlignment="1">
      <alignment horizontal="right" wrapText="1"/>
    </xf>
    <xf numFmtId="3" fontId="6" fillId="5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16" fillId="2" borderId="4" xfId="0" applyNumberFormat="1" applyFont="1" applyFill="1" applyBorder="1" applyAlignment="1">
      <alignment horizontal="right"/>
    </xf>
    <xf numFmtId="0" fontId="23" fillId="6" borderId="3" xfId="1" applyNumberFormat="1" applyFont="1" applyBorder="1" applyAlignment="1" applyProtection="1">
      <alignment horizontal="left" vertical="center" wrapText="1"/>
    </xf>
    <xf numFmtId="0" fontId="23" fillId="6" borderId="3" xfId="1" applyNumberFormat="1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22" fillId="6" borderId="4" xfId="1" applyNumberFormat="1" applyFont="1" applyBorder="1" applyAlignment="1">
      <alignment horizontal="right"/>
    </xf>
    <xf numFmtId="4" fontId="22" fillId="6" borderId="3" xfId="1" applyNumberFormat="1" applyFont="1" applyBorder="1" applyAlignment="1">
      <alignment horizontal="right"/>
    </xf>
    <xf numFmtId="4" fontId="23" fillId="6" borderId="3" xfId="1" applyNumberFormat="1" applyFont="1" applyBorder="1" applyAlignment="1">
      <alignment horizontal="right"/>
    </xf>
    <xf numFmtId="4" fontId="23" fillId="6" borderId="1" xfId="1" applyNumberFormat="1" applyFont="1" applyBorder="1" applyAlignment="1">
      <alignment horizontal="right"/>
    </xf>
    <xf numFmtId="0" fontId="20" fillId="7" borderId="3" xfId="2" applyNumberFormat="1" applyFont="1" applyBorder="1" applyAlignment="1" applyProtection="1">
      <alignment horizontal="left" vertical="center" wrapText="1"/>
    </xf>
    <xf numFmtId="0" fontId="21" fillId="7" borderId="3" xfId="2" applyNumberFormat="1" applyFont="1" applyBorder="1" applyAlignment="1" applyProtection="1">
      <alignment horizontal="left" vertical="center" wrapText="1"/>
    </xf>
    <xf numFmtId="0" fontId="19" fillId="7" borderId="3" xfId="2" quotePrefix="1" applyBorder="1" applyAlignment="1">
      <alignment horizontal="left" vertical="center"/>
    </xf>
    <xf numFmtId="0" fontId="1" fillId="7" borderId="3" xfId="2" quotePrefix="1" applyFont="1" applyBorder="1" applyAlignment="1">
      <alignment horizontal="left" vertical="center"/>
    </xf>
    <xf numFmtId="0" fontId="21" fillId="7" borderId="3" xfId="2" quotePrefix="1" applyFont="1" applyBorder="1" applyAlignment="1">
      <alignment horizontal="left" vertical="center"/>
    </xf>
    <xf numFmtId="0" fontId="21" fillId="7" borderId="3" xfId="2" quotePrefix="1" applyFont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22" fillId="6" borderId="3" xfId="1" applyNumberFormat="1" applyFont="1" applyBorder="1" applyAlignment="1" applyProtection="1">
      <alignment horizontal="left" vertical="center" wrapText="1"/>
    </xf>
    <xf numFmtId="0" fontId="22" fillId="6" borderId="3" xfId="1" quotePrefix="1" applyFont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center" vertical="center"/>
    </xf>
    <xf numFmtId="0" fontId="20" fillId="7" borderId="3" xfId="2" applyNumberFormat="1" applyFont="1" applyBorder="1" applyAlignment="1" applyProtection="1">
      <alignment horizontal="center" vertical="center" wrapText="1"/>
    </xf>
    <xf numFmtId="0" fontId="21" fillId="7" borderId="3" xfId="2" quotePrefix="1" applyFont="1" applyBorder="1" applyAlignment="1">
      <alignment horizontal="center" vertical="center"/>
    </xf>
    <xf numFmtId="0" fontId="19" fillId="7" borderId="3" xfId="2" quotePrefix="1" applyBorder="1" applyAlignment="1">
      <alignment horizontal="center" vertical="center"/>
    </xf>
    <xf numFmtId="0" fontId="22" fillId="6" borderId="3" xfId="1" applyNumberFormat="1" applyFont="1" applyBorder="1" applyAlignment="1" applyProtection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left" vertical="center" wrapText="1"/>
    </xf>
    <xf numFmtId="3" fontId="24" fillId="7" borderId="3" xfId="2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17" fillId="5" borderId="3" xfId="2" applyNumberFormat="1" applyFont="1" applyFill="1" applyBorder="1" applyAlignment="1">
      <alignment horizontal="right"/>
    </xf>
    <xf numFmtId="3" fontId="17" fillId="5" borderId="1" xfId="2" applyNumberFormat="1" applyFont="1" applyFill="1" applyBorder="1" applyAlignment="1">
      <alignment horizontal="right"/>
    </xf>
    <xf numFmtId="3" fontId="24" fillId="5" borderId="3" xfId="2" applyNumberFormat="1" applyFont="1" applyFill="1" applyBorder="1" applyAlignment="1">
      <alignment horizontal="right"/>
    </xf>
    <xf numFmtId="3" fontId="17" fillId="9" borderId="4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1" fillId="2" borderId="3" xfId="2" quotePrefix="1" applyFont="1" applyFill="1" applyBorder="1" applyAlignment="1">
      <alignment horizontal="left" vertical="center"/>
    </xf>
    <xf numFmtId="0" fontId="21" fillId="2" borderId="3" xfId="2" quotePrefix="1" applyFont="1" applyFill="1" applyBorder="1" applyAlignment="1">
      <alignment horizontal="center" vertical="center"/>
    </xf>
    <xf numFmtId="0" fontId="21" fillId="2" borderId="3" xfId="2" applyNumberFormat="1" applyFont="1" applyFill="1" applyBorder="1" applyAlignment="1" applyProtection="1">
      <alignment horizontal="left" vertical="center" wrapText="1"/>
    </xf>
    <xf numFmtId="3" fontId="26" fillId="2" borderId="3" xfId="2" applyNumberFormat="1" applyFont="1" applyFill="1" applyBorder="1" applyAlignment="1">
      <alignment horizontal="right"/>
    </xf>
    <xf numFmtId="0" fontId="24" fillId="2" borderId="3" xfId="2" quotePrefix="1" applyFont="1" applyFill="1" applyBorder="1" applyAlignment="1">
      <alignment horizontal="left" vertical="center" wrapText="1"/>
    </xf>
    <xf numFmtId="3" fontId="24" fillId="2" borderId="4" xfId="2" applyNumberFormat="1" applyFont="1" applyFill="1" applyBorder="1" applyAlignment="1">
      <alignment horizontal="right"/>
    </xf>
    <xf numFmtId="0" fontId="1" fillId="0" borderId="0" xfId="0" applyFont="1"/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26" fillId="0" borderId="3" xfId="2" applyNumberFormat="1" applyFont="1" applyFill="1" applyBorder="1" applyAlignment="1">
      <alignment horizontal="right"/>
    </xf>
    <xf numFmtId="0" fontId="26" fillId="0" borderId="3" xfId="2" quotePrefix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/>
    </xf>
    <xf numFmtId="0" fontId="27" fillId="0" borderId="0" xfId="0" applyFont="1"/>
    <xf numFmtId="0" fontId="6" fillId="0" borderId="4" xfId="0" applyFont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0" xfId="0" quotePrefix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/>
    <xf numFmtId="3" fontId="6" fillId="3" borderId="3" xfId="0" quotePrefix="1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24" fillId="0" borderId="3" xfId="0" applyNumberFormat="1" applyFont="1" applyBorder="1"/>
    <xf numFmtId="3" fontId="1" fillId="0" borderId="3" xfId="0" applyNumberFormat="1" applyFont="1" applyBorder="1"/>
    <xf numFmtId="1" fontId="0" fillId="0" borderId="3" xfId="0" applyNumberFormat="1" applyBorder="1"/>
    <xf numFmtId="1" fontId="1" fillId="0" borderId="3" xfId="0" applyNumberFormat="1" applyFont="1" applyBorder="1"/>
    <xf numFmtId="0" fontId="26" fillId="0" borderId="3" xfId="0" quotePrefix="1" applyFont="1" applyBorder="1" applyAlignment="1">
      <alignment horizontal="left"/>
    </xf>
    <xf numFmtId="0" fontId="26" fillId="0" borderId="3" xfId="0" quotePrefix="1" applyFont="1" applyBorder="1" applyAlignment="1">
      <alignment horizontal="left" vertical="center"/>
    </xf>
    <xf numFmtId="0" fontId="20" fillId="0" borderId="3" xfId="0" applyFont="1" applyBorder="1"/>
    <xf numFmtId="0" fontId="26" fillId="2" borderId="3" xfId="2" quotePrefix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/>
    </xf>
    <xf numFmtId="0" fontId="26" fillId="0" borderId="3" xfId="0" quotePrefix="1" applyFont="1" applyBorder="1" applyAlignment="1">
      <alignment horizontal="left" vertical="center" wrapText="1"/>
    </xf>
    <xf numFmtId="3" fontId="26" fillId="0" borderId="4" xfId="2" applyNumberFormat="1" applyFont="1" applyFill="1" applyBorder="1" applyAlignment="1">
      <alignment horizontal="right"/>
    </xf>
    <xf numFmtId="0" fontId="26" fillId="0" borderId="3" xfId="0" quotePrefix="1" applyFont="1" applyBorder="1" applyAlignment="1">
      <alignment horizontal="left" wrapText="1"/>
    </xf>
    <xf numFmtId="3" fontId="18" fillId="0" borderId="4" xfId="0" applyNumberFormat="1" applyFont="1" applyBorder="1" applyAlignment="1">
      <alignment horizontal="right" vertical="center" wrapText="1"/>
    </xf>
    <xf numFmtId="0" fontId="21" fillId="0" borderId="0" xfId="0" applyFont="1"/>
    <xf numFmtId="0" fontId="20" fillId="0" borderId="0" xfId="0" applyFont="1"/>
    <xf numFmtId="0" fontId="20" fillId="2" borderId="0" xfId="0" applyFont="1" applyFill="1"/>
    <xf numFmtId="0" fontId="21" fillId="2" borderId="0" xfId="0" applyFont="1" applyFill="1"/>
    <xf numFmtId="3" fontId="16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20" fillId="2" borderId="3" xfId="0" applyFont="1" applyFill="1" applyBorder="1"/>
    <xf numFmtId="0" fontId="33" fillId="0" borderId="3" xfId="1" applyNumberFormat="1" applyFont="1" applyFill="1" applyBorder="1" applyAlignment="1" applyProtection="1">
      <alignment horizontal="left" vertical="center" wrapText="1"/>
    </xf>
    <xf numFmtId="0" fontId="34" fillId="0" borderId="3" xfId="1" applyNumberFormat="1" applyFont="1" applyFill="1" applyBorder="1" applyAlignment="1" applyProtection="1">
      <alignment horizontal="left" vertical="center" wrapText="1"/>
    </xf>
    <xf numFmtId="3" fontId="33" fillId="0" borderId="4" xfId="1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right"/>
    </xf>
    <xf numFmtId="0" fontId="29" fillId="0" borderId="3" xfId="0" quotePrefix="1" applyFont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 wrapText="1"/>
    </xf>
    <xf numFmtId="0" fontId="35" fillId="0" borderId="3" xfId="0" quotePrefix="1" applyFont="1" applyBorder="1" applyAlignment="1">
      <alignment horizontal="left" vertical="center"/>
    </xf>
    <xf numFmtId="0" fontId="35" fillId="0" borderId="3" xfId="0" quotePrefix="1" applyFont="1" applyBorder="1" applyAlignment="1">
      <alignment horizontal="center" vertical="center"/>
    </xf>
    <xf numFmtId="0" fontId="35" fillId="0" borderId="3" xfId="0" quotePrefix="1" applyFont="1" applyBorder="1" applyAlignment="1">
      <alignment horizontal="left" vertical="center" wrapText="1"/>
    </xf>
    <xf numFmtId="3" fontId="36" fillId="0" borderId="4" xfId="0" applyNumberFormat="1" applyFont="1" applyBorder="1" applyAlignment="1">
      <alignment horizontal="right"/>
    </xf>
    <xf numFmtId="3" fontId="36" fillId="0" borderId="3" xfId="0" applyNumberFormat="1" applyFont="1" applyBorder="1" applyAlignment="1">
      <alignment horizontal="right"/>
    </xf>
    <xf numFmtId="0" fontId="37" fillId="0" borderId="0" xfId="0" applyFont="1"/>
    <xf numFmtId="0" fontId="33" fillId="0" borderId="3" xfId="1" applyNumberFormat="1" applyFont="1" applyFill="1" applyBorder="1" applyAlignment="1" applyProtection="1">
      <alignment horizontal="center" vertical="center" wrapText="1"/>
    </xf>
    <xf numFmtId="0" fontId="33" fillId="0" borderId="3" xfId="1" quotePrefix="1" applyFont="1" applyFill="1" applyBorder="1" applyAlignment="1">
      <alignment horizontal="left" vertical="center"/>
    </xf>
    <xf numFmtId="3" fontId="24" fillId="0" borderId="4" xfId="1" applyNumberFormat="1" applyFont="1" applyFill="1" applyBorder="1" applyAlignment="1">
      <alignment horizontal="right"/>
    </xf>
    <xf numFmtId="0" fontId="34" fillId="0" borderId="3" xfId="1" applyNumberFormat="1" applyFont="1" applyFill="1" applyBorder="1" applyAlignment="1" applyProtection="1">
      <alignment horizontal="center" vertical="center" wrapText="1"/>
    </xf>
    <xf numFmtId="3" fontId="33" fillId="0" borderId="3" xfId="1" applyNumberFormat="1" applyFont="1" applyFill="1" applyBorder="1" applyAlignment="1">
      <alignment horizontal="right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quotePrefix="1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3">
    <cellStyle name="20% - Isticanje4" xfId="2" builtinId="42"/>
    <cellStyle name="40% - Isticanje2" xfId="1" builtinId="35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workbookViewId="0">
      <selection activeCell="J29" sqref="A24:J2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93" t="s">
        <v>141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193" t="s">
        <v>25</v>
      </c>
      <c r="B3" s="193"/>
      <c r="C3" s="193"/>
      <c r="D3" s="193"/>
      <c r="E3" s="193"/>
      <c r="F3" s="193"/>
      <c r="G3" s="193"/>
      <c r="H3" s="193"/>
      <c r="I3" s="195"/>
      <c r="J3" s="195"/>
    </row>
    <row r="4" spans="1:10" ht="11.25" customHeight="1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93" t="s">
        <v>33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2" t="s">
        <v>41</v>
      </c>
    </row>
    <row r="7" spans="1:10" ht="25.5" x14ac:dyDescent="0.25">
      <c r="A7" s="25"/>
      <c r="B7" s="26"/>
      <c r="C7" s="26"/>
      <c r="D7" s="27"/>
      <c r="E7" s="28"/>
      <c r="F7" s="4" t="s">
        <v>128</v>
      </c>
      <c r="G7" s="4" t="s">
        <v>94</v>
      </c>
      <c r="H7" s="4" t="s">
        <v>95</v>
      </c>
      <c r="I7" s="4" t="s">
        <v>35</v>
      </c>
      <c r="J7" s="4" t="s">
        <v>96</v>
      </c>
    </row>
    <row r="8" spans="1:10" ht="15" customHeight="1" x14ac:dyDescent="0.25">
      <c r="A8" s="196" t="s">
        <v>0</v>
      </c>
      <c r="B8" s="190"/>
      <c r="C8" s="190"/>
      <c r="D8" s="190"/>
      <c r="E8" s="197"/>
      <c r="F8" s="29">
        <f>F9+F10</f>
        <v>1230913.6638131263</v>
      </c>
      <c r="G8" s="29">
        <f>G9+G10</f>
        <v>1308299</v>
      </c>
      <c r="H8" s="29">
        <f>H9+H10</f>
        <v>1317440.5900000001</v>
      </c>
      <c r="I8" s="29">
        <f>I9+I10</f>
        <v>1313837.5900000001</v>
      </c>
      <c r="J8" s="29">
        <f>J9+J10</f>
        <v>1313837.5900000001</v>
      </c>
    </row>
    <row r="9" spans="1:10" ht="15" customHeight="1" x14ac:dyDescent="0.25">
      <c r="A9" s="198" t="s">
        <v>137</v>
      </c>
      <c r="B9" s="192"/>
      <c r="C9" s="192"/>
      <c r="D9" s="192"/>
      <c r="E9" s="188"/>
      <c r="F9" s="30">
        <f>9274319/7.5345</f>
        <v>1230913.6638131263</v>
      </c>
      <c r="G9" s="34">
        <f>' Račun prihoda i rashoda'!E17</f>
        <v>1308299</v>
      </c>
      <c r="H9" s="34">
        <f>' Račun prihoda i rashoda'!F10</f>
        <v>1317440.5900000001</v>
      </c>
      <c r="I9" s="34">
        <f>' Račun prihoda i rashoda'!G10</f>
        <v>1313837.5900000001</v>
      </c>
      <c r="J9" s="34">
        <f>' Račun prihoda i rashoda'!H10</f>
        <v>1313837.5900000001</v>
      </c>
    </row>
    <row r="10" spans="1:10" x14ac:dyDescent="0.25">
      <c r="A10" s="187" t="s">
        <v>138</v>
      </c>
      <c r="B10" s="188"/>
      <c r="C10" s="188"/>
      <c r="D10" s="188"/>
      <c r="E10" s="188"/>
      <c r="F10" s="30"/>
      <c r="G10" s="30"/>
      <c r="H10" s="30"/>
      <c r="I10" s="30"/>
      <c r="J10" s="30"/>
    </row>
    <row r="11" spans="1:10" x14ac:dyDescent="0.25">
      <c r="A11" s="33" t="s">
        <v>2</v>
      </c>
      <c r="B11" s="105"/>
      <c r="C11" s="105"/>
      <c r="D11" s="105"/>
      <c r="E11" s="105"/>
      <c r="F11" s="29">
        <f>F12+F13</f>
        <v>1192288.2739398766</v>
      </c>
      <c r="G11" s="29">
        <f>G12+G13</f>
        <v>1308299</v>
      </c>
      <c r="H11" s="29">
        <f>H12+H13</f>
        <v>1341838</v>
      </c>
      <c r="I11" s="29">
        <f>I12+I13</f>
        <v>1313838</v>
      </c>
      <c r="J11" s="29">
        <f>J12+J13</f>
        <v>1313838</v>
      </c>
    </row>
    <row r="12" spans="1:10" ht="15" customHeight="1" x14ac:dyDescent="0.25">
      <c r="A12" s="191" t="s">
        <v>139</v>
      </c>
      <c r="B12" s="192"/>
      <c r="C12" s="192"/>
      <c r="D12" s="192"/>
      <c r="E12" s="192"/>
      <c r="F12" s="30">
        <f>8810780/7.5345</f>
        <v>1169391.465923419</v>
      </c>
      <c r="G12" s="34">
        <f>' Račun prihoda i rashoda'!E23+' Račun prihoda i rashoda'!E31</f>
        <v>1253816</v>
      </c>
      <c r="H12" s="34">
        <f>' Račun prihoda i rashoda'!F23</f>
        <v>1299838</v>
      </c>
      <c r="I12" s="34">
        <f>' Račun prihoda i rashoda'!G23</f>
        <v>1290838</v>
      </c>
      <c r="J12" s="34">
        <f>' Račun prihoda i rashoda'!H23</f>
        <v>1290838</v>
      </c>
    </row>
    <row r="13" spans="1:10" x14ac:dyDescent="0.25">
      <c r="A13" s="187" t="s">
        <v>140</v>
      </c>
      <c r="B13" s="188"/>
      <c r="C13" s="188"/>
      <c r="D13" s="188"/>
      <c r="E13" s="188"/>
      <c r="F13" s="30">
        <f>172516/7.5345</f>
        <v>22896.808016457628</v>
      </c>
      <c r="G13" s="30">
        <f>' Račun prihoda i rashoda'!E28</f>
        <v>54483</v>
      </c>
      <c r="H13" s="30">
        <f>' Račun prihoda i rashoda'!F28</f>
        <v>42000</v>
      </c>
      <c r="I13" s="30">
        <f>' Račun prihoda i rashoda'!G28</f>
        <v>23000</v>
      </c>
      <c r="J13" s="30">
        <f>' Račun prihoda i rashoda'!H28</f>
        <v>23000</v>
      </c>
    </row>
    <row r="14" spans="1:10" ht="15" customHeight="1" x14ac:dyDescent="0.25">
      <c r="A14" s="189" t="s">
        <v>3</v>
      </c>
      <c r="B14" s="190"/>
      <c r="C14" s="190"/>
      <c r="D14" s="190"/>
      <c r="E14" s="190"/>
      <c r="F14" s="29">
        <f>F8-F11</f>
        <v>38625.389873249689</v>
      </c>
      <c r="G14" s="29">
        <f>G8-G11</f>
        <v>0</v>
      </c>
      <c r="H14" s="29">
        <f>H8-H11</f>
        <v>-24397.409999999916</v>
      </c>
      <c r="I14" s="29">
        <f>I8-I11</f>
        <v>-0.40999999991618097</v>
      </c>
      <c r="J14" s="29">
        <f>J8-J11</f>
        <v>-0.40999999991618097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93" t="s">
        <v>34</v>
      </c>
      <c r="B16" s="194"/>
      <c r="C16" s="194"/>
      <c r="D16" s="194"/>
      <c r="E16" s="194"/>
      <c r="F16" s="194"/>
      <c r="G16" s="194"/>
      <c r="H16" s="194"/>
      <c r="I16" s="194"/>
      <c r="J16" s="194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5"/>
      <c r="B18" s="26"/>
      <c r="C18" s="26"/>
      <c r="D18" s="27"/>
      <c r="E18" s="28"/>
      <c r="F18" s="4" t="s">
        <v>128</v>
      </c>
      <c r="G18" s="4" t="s">
        <v>94</v>
      </c>
      <c r="H18" s="4" t="s">
        <v>95</v>
      </c>
      <c r="I18" s="4" t="s">
        <v>35</v>
      </c>
      <c r="J18" s="4" t="s">
        <v>96</v>
      </c>
    </row>
    <row r="19" spans="1:10" x14ac:dyDescent="0.25">
      <c r="A19" s="187" t="s">
        <v>129</v>
      </c>
      <c r="B19" s="188"/>
      <c r="C19" s="188"/>
      <c r="D19" s="188"/>
      <c r="E19" s="188"/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x14ac:dyDescent="0.25">
      <c r="A20" s="187" t="s">
        <v>130</v>
      </c>
      <c r="B20" s="188"/>
      <c r="C20" s="188"/>
      <c r="D20" s="188"/>
      <c r="E20" s="188"/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x14ac:dyDescent="0.25">
      <c r="A21" s="189" t="s">
        <v>5</v>
      </c>
      <c r="B21" s="190"/>
      <c r="C21" s="190"/>
      <c r="D21" s="190"/>
      <c r="E21" s="190"/>
      <c r="F21" s="29">
        <f>F19-F20</f>
        <v>0</v>
      </c>
      <c r="G21" s="29">
        <f>G19-G20</f>
        <v>0</v>
      </c>
      <c r="H21" s="29">
        <f>H19-H20</f>
        <v>0</v>
      </c>
      <c r="I21" s="29">
        <f>I19-I20</f>
        <v>0</v>
      </c>
      <c r="J21" s="29">
        <f>J19-J20</f>
        <v>0</v>
      </c>
    </row>
    <row r="22" spans="1:10" x14ac:dyDescent="0.25">
      <c r="A22" s="189" t="s">
        <v>6</v>
      </c>
      <c r="B22" s="190"/>
      <c r="C22" s="190"/>
      <c r="D22" s="190"/>
      <c r="E22" s="190"/>
      <c r="F22" s="29">
        <f>F14+F21</f>
        <v>38625.389873249689</v>
      </c>
      <c r="G22" s="29">
        <f>G14+G21</f>
        <v>0</v>
      </c>
      <c r="H22" s="29">
        <f>H14+H21</f>
        <v>-24397.409999999916</v>
      </c>
      <c r="I22" s="29">
        <f>I14+I21</f>
        <v>-0.40999999991618097</v>
      </c>
      <c r="J22" s="29">
        <f>J14+J21</f>
        <v>-0.40999999991618097</v>
      </c>
    </row>
    <row r="23" spans="1:10" ht="18" x14ac:dyDescent="0.25">
      <c r="A23" s="22"/>
      <c r="B23" s="9"/>
      <c r="C23" s="9"/>
      <c r="D23" s="9"/>
      <c r="E23" s="9"/>
      <c r="F23" s="9"/>
      <c r="G23" s="9"/>
      <c r="H23" s="3"/>
      <c r="I23" s="3"/>
      <c r="J23" s="3"/>
    </row>
    <row r="24" spans="1:10" ht="18" customHeight="1" x14ac:dyDescent="0.25">
      <c r="A24" s="193" t="s">
        <v>131</v>
      </c>
      <c r="B24" s="194"/>
      <c r="C24" s="194"/>
      <c r="D24" s="194"/>
      <c r="E24" s="194"/>
      <c r="F24" s="194"/>
      <c r="G24" s="194"/>
      <c r="H24" s="194"/>
      <c r="I24" s="194"/>
      <c r="J24" s="194"/>
    </row>
    <row r="25" spans="1:10" ht="18" customHeight="1" x14ac:dyDescent="0.25">
      <c r="A25" s="103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25.5" x14ac:dyDescent="0.25">
      <c r="A26" s="25"/>
      <c r="B26" s="26"/>
      <c r="C26" s="26"/>
      <c r="D26" s="27"/>
      <c r="E26" s="28"/>
      <c r="F26" s="4" t="s">
        <v>128</v>
      </c>
      <c r="G26" s="4" t="s">
        <v>94</v>
      </c>
      <c r="H26" s="4" t="s">
        <v>95</v>
      </c>
      <c r="I26" s="4" t="s">
        <v>35</v>
      </c>
      <c r="J26" s="4" t="s">
        <v>96</v>
      </c>
    </row>
    <row r="27" spans="1:10" ht="15" customHeight="1" x14ac:dyDescent="0.25">
      <c r="A27" s="204" t="s">
        <v>132</v>
      </c>
      <c r="B27" s="205"/>
      <c r="C27" s="205"/>
      <c r="D27" s="205"/>
      <c r="E27" s="206"/>
      <c r="F27" s="126">
        <v>15772</v>
      </c>
      <c r="G27" s="126">
        <v>54397</v>
      </c>
      <c r="H27" s="126">
        <v>24397</v>
      </c>
      <c r="I27" s="126">
        <v>0</v>
      </c>
      <c r="J27" s="127">
        <v>0</v>
      </c>
    </row>
    <row r="28" spans="1:10" ht="15" customHeight="1" x14ac:dyDescent="0.25">
      <c r="A28" s="189" t="s">
        <v>133</v>
      </c>
      <c r="B28" s="190"/>
      <c r="C28" s="190"/>
      <c r="D28" s="190"/>
      <c r="E28" s="190"/>
      <c r="F28" s="128">
        <f>F22+F27</f>
        <v>54397.389873249689</v>
      </c>
      <c r="G28" s="128">
        <f>G22+G27</f>
        <v>54397</v>
      </c>
      <c r="H28" s="128">
        <f>H22+H27</f>
        <v>-0.40999999991618097</v>
      </c>
      <c r="I28" s="128">
        <f>I22+I27</f>
        <v>-0.40999999991618097</v>
      </c>
      <c r="J28" s="129">
        <f>J22+J27</f>
        <v>-0.40999999991618097</v>
      </c>
    </row>
    <row r="29" spans="1:10" ht="45" customHeight="1" x14ac:dyDescent="0.25">
      <c r="A29" s="196" t="s">
        <v>134</v>
      </c>
      <c r="B29" s="201"/>
      <c r="C29" s="201"/>
      <c r="D29" s="201"/>
      <c r="E29" s="202"/>
      <c r="F29" s="128">
        <f>F14+F21+F27-F28</f>
        <v>0</v>
      </c>
      <c r="G29" s="128">
        <f>G14+G21+G27-G28</f>
        <v>0</v>
      </c>
      <c r="H29" s="128">
        <f>H14+H21+H27-H28</f>
        <v>0</v>
      </c>
      <c r="I29" s="128">
        <f>I14+I21+I27-I28</f>
        <v>0</v>
      </c>
      <c r="J29" s="129">
        <f>J14+J21+J27-J28</f>
        <v>0</v>
      </c>
    </row>
    <row r="30" spans="1:10" ht="18" customHeight="1" x14ac:dyDescent="0.25">
      <c r="A30" s="130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 ht="18" customHeight="1" x14ac:dyDescent="0.25">
      <c r="A31" s="203" t="s">
        <v>135</v>
      </c>
      <c r="B31" s="203"/>
      <c r="C31" s="203"/>
      <c r="D31" s="203"/>
      <c r="E31" s="203"/>
      <c r="F31" s="203"/>
      <c r="G31" s="203"/>
      <c r="H31" s="203"/>
      <c r="I31" s="203"/>
      <c r="J31" s="203"/>
    </row>
    <row r="32" spans="1:10" ht="18" x14ac:dyDescent="0.25">
      <c r="A32" s="132"/>
      <c r="B32" s="133"/>
      <c r="C32" s="133"/>
      <c r="D32" s="133"/>
      <c r="E32" s="133"/>
      <c r="F32" s="133"/>
      <c r="G32" s="133"/>
      <c r="H32" s="134"/>
      <c r="I32" s="134"/>
      <c r="J32" s="134"/>
    </row>
    <row r="33" spans="1:10" ht="25.5" x14ac:dyDescent="0.25">
      <c r="A33" s="25"/>
      <c r="B33" s="26"/>
      <c r="C33" s="26"/>
      <c r="D33" s="27"/>
      <c r="E33" s="28"/>
      <c r="F33" s="4" t="s">
        <v>128</v>
      </c>
      <c r="G33" s="4" t="s">
        <v>94</v>
      </c>
      <c r="H33" s="4" t="s">
        <v>95</v>
      </c>
      <c r="I33" s="4" t="s">
        <v>35</v>
      </c>
      <c r="J33" s="4" t="s">
        <v>96</v>
      </c>
    </row>
    <row r="34" spans="1:10" x14ac:dyDescent="0.25">
      <c r="A34" s="204" t="s">
        <v>132</v>
      </c>
      <c r="B34" s="205"/>
      <c r="C34" s="205"/>
      <c r="D34" s="205"/>
      <c r="E34" s="206"/>
      <c r="F34" s="126">
        <v>15772</v>
      </c>
      <c r="G34" s="126">
        <v>54397</v>
      </c>
      <c r="H34" s="126">
        <f>G37</f>
        <v>24397</v>
      </c>
      <c r="I34" s="126">
        <f>H37</f>
        <v>0</v>
      </c>
      <c r="J34" s="127">
        <f>I37</f>
        <v>0</v>
      </c>
    </row>
    <row r="35" spans="1:10" ht="28.5" customHeight="1" x14ac:dyDescent="0.25">
      <c r="A35" s="204" t="s">
        <v>4</v>
      </c>
      <c r="B35" s="205"/>
      <c r="C35" s="205"/>
      <c r="D35" s="205"/>
      <c r="E35" s="206"/>
      <c r="F35" s="126">
        <v>0</v>
      </c>
      <c r="G35" s="126">
        <v>30000</v>
      </c>
      <c r="H35" s="126">
        <f>G37</f>
        <v>24397</v>
      </c>
      <c r="I35" s="126">
        <v>0</v>
      </c>
      <c r="J35" s="127">
        <v>0</v>
      </c>
    </row>
    <row r="36" spans="1:10" x14ac:dyDescent="0.25">
      <c r="A36" s="204" t="s">
        <v>136</v>
      </c>
      <c r="B36" s="207"/>
      <c r="C36" s="207"/>
      <c r="D36" s="207"/>
      <c r="E36" s="208"/>
      <c r="F36" s="126">
        <v>38625</v>
      </c>
      <c r="G36" s="126">
        <v>0</v>
      </c>
      <c r="H36" s="126">
        <v>0</v>
      </c>
      <c r="I36" s="126">
        <v>0</v>
      </c>
      <c r="J36" s="127">
        <v>0</v>
      </c>
    </row>
    <row r="37" spans="1:10" ht="15" customHeight="1" x14ac:dyDescent="0.25">
      <c r="A37" s="189" t="s">
        <v>133</v>
      </c>
      <c r="B37" s="190"/>
      <c r="C37" s="190"/>
      <c r="D37" s="190"/>
      <c r="E37" s="190"/>
      <c r="F37" s="31">
        <f>F34-F35+F36</f>
        <v>54397</v>
      </c>
      <c r="G37" s="31">
        <f>G34-G35+G36</f>
        <v>24397</v>
      </c>
      <c r="H37" s="31">
        <f>H34-H35+H36</f>
        <v>0</v>
      </c>
      <c r="I37" s="31">
        <f>I34-I35+I36</f>
        <v>0</v>
      </c>
      <c r="J37" s="135">
        <f>J34-J35+J36</f>
        <v>0</v>
      </c>
    </row>
    <row r="38" spans="1:10" ht="17.25" customHeight="1" x14ac:dyDescent="0.25"/>
    <row r="39" spans="1:10" x14ac:dyDescent="0.25">
      <c r="A39" s="199" t="s">
        <v>127</v>
      </c>
      <c r="B39" s="200"/>
      <c r="C39" s="200"/>
      <c r="D39" s="200"/>
      <c r="E39" s="200"/>
      <c r="F39" s="200"/>
      <c r="G39" s="200"/>
      <c r="H39" s="200"/>
      <c r="I39" s="200"/>
      <c r="J39" s="200"/>
    </row>
    <row r="42" spans="1:10" x14ac:dyDescent="0.25">
      <c r="A42" t="s">
        <v>161</v>
      </c>
      <c r="I42" t="s">
        <v>163</v>
      </c>
    </row>
    <row r="43" spans="1:10" x14ac:dyDescent="0.25">
      <c r="A43" t="s">
        <v>162</v>
      </c>
      <c r="I43" t="s">
        <v>164</v>
      </c>
    </row>
  </sheetData>
  <mergeCells count="24">
    <mergeCell ref="A37:E37"/>
    <mergeCell ref="A39:J39"/>
    <mergeCell ref="A22:E22"/>
    <mergeCell ref="A24:J24"/>
    <mergeCell ref="A28:E28"/>
    <mergeCell ref="A29:E29"/>
    <mergeCell ref="A31:J31"/>
    <mergeCell ref="A27:E27"/>
    <mergeCell ref="A34:E34"/>
    <mergeCell ref="A35:E35"/>
    <mergeCell ref="A36:E36"/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zoomScaleNormal="100" workbookViewId="0">
      <selection activeCell="C28" sqref="C28"/>
    </sheetView>
  </sheetViews>
  <sheetFormatPr defaultRowHeight="15" x14ac:dyDescent="0.25"/>
  <cols>
    <col min="1" max="1" width="7.42578125" customWidth="1"/>
    <col min="2" max="2" width="8.42578125" customWidth="1"/>
    <col min="3" max="3" width="58.85546875" customWidth="1"/>
    <col min="4" max="4" width="21.140625" bestFit="1" customWidth="1"/>
    <col min="5" max="5" width="17.85546875" customWidth="1"/>
    <col min="6" max="6" width="18.42578125" customWidth="1"/>
    <col min="7" max="7" width="16.5703125" customWidth="1"/>
    <col min="8" max="8" width="17.7109375" customWidth="1"/>
  </cols>
  <sheetData>
    <row r="1" spans="1:9" ht="42" customHeight="1" x14ac:dyDescent="0.25">
      <c r="A1" s="193" t="s">
        <v>141</v>
      </c>
      <c r="B1" s="193"/>
      <c r="C1" s="193"/>
      <c r="D1" s="193"/>
      <c r="E1" s="193"/>
      <c r="F1" s="193"/>
      <c r="G1" s="193"/>
      <c r="H1" s="19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193" t="s">
        <v>25</v>
      </c>
      <c r="B3" s="193"/>
      <c r="C3" s="193"/>
      <c r="D3" s="193"/>
      <c r="E3" s="193"/>
      <c r="F3" s="193"/>
      <c r="G3" s="195"/>
      <c r="H3" s="195"/>
    </row>
    <row r="4" spans="1:9" ht="18" x14ac:dyDescent="0.25">
      <c r="A4" s="5"/>
      <c r="B4" s="5"/>
      <c r="C4" s="5"/>
      <c r="D4" s="5"/>
      <c r="E4" s="5"/>
      <c r="F4" s="5"/>
      <c r="G4" s="6"/>
      <c r="H4" s="6"/>
    </row>
    <row r="5" spans="1:9" ht="18" customHeight="1" x14ac:dyDescent="0.25">
      <c r="A5" s="193" t="s">
        <v>8</v>
      </c>
      <c r="B5" s="194"/>
      <c r="C5" s="194"/>
      <c r="D5" s="194"/>
      <c r="E5" s="194"/>
      <c r="F5" s="194"/>
      <c r="G5" s="194"/>
      <c r="H5" s="194"/>
    </row>
    <row r="6" spans="1:9" ht="18" x14ac:dyDescent="0.25">
      <c r="A6" s="5"/>
      <c r="B6" s="5"/>
      <c r="C6" s="5"/>
      <c r="D6" s="5"/>
      <c r="E6" s="5"/>
      <c r="F6" s="5"/>
      <c r="G6" s="6"/>
      <c r="H6" s="6"/>
    </row>
    <row r="7" spans="1:9" ht="15.75" x14ac:dyDescent="0.25">
      <c r="A7" s="193" t="s">
        <v>1</v>
      </c>
      <c r="B7" s="209"/>
      <c r="C7" s="209"/>
      <c r="D7" s="209"/>
      <c r="E7" s="209"/>
      <c r="F7" s="209"/>
      <c r="G7" s="209"/>
      <c r="H7" s="209"/>
    </row>
    <row r="8" spans="1:9" ht="18" x14ac:dyDescent="0.25">
      <c r="A8" s="5"/>
      <c r="B8" s="5"/>
      <c r="C8" s="5"/>
      <c r="D8" s="5"/>
      <c r="E8" s="5"/>
      <c r="F8" s="5"/>
      <c r="G8" s="6"/>
      <c r="H8" s="6"/>
    </row>
    <row r="9" spans="1:9" ht="25.5" x14ac:dyDescent="0.25">
      <c r="A9" s="21" t="s">
        <v>9</v>
      </c>
      <c r="B9" s="20" t="s">
        <v>10</v>
      </c>
      <c r="C9" s="20" t="s">
        <v>7</v>
      </c>
      <c r="D9" s="20" t="s">
        <v>93</v>
      </c>
      <c r="E9" s="21" t="s">
        <v>94</v>
      </c>
      <c r="F9" s="21" t="s">
        <v>95</v>
      </c>
      <c r="G9" s="21" t="s">
        <v>35</v>
      </c>
      <c r="H9" s="21" t="s">
        <v>98</v>
      </c>
    </row>
    <row r="10" spans="1:9" s="168" customFormat="1" ht="21.75" customHeight="1" x14ac:dyDescent="0.25">
      <c r="A10" s="165">
        <v>6</v>
      </c>
      <c r="B10" s="166"/>
      <c r="C10" s="165" t="s">
        <v>12</v>
      </c>
      <c r="D10" s="167">
        <f>D11+D12+D13+D15</f>
        <v>1230913.5855066692</v>
      </c>
      <c r="E10" s="167">
        <f>E11+E12+E13+E14</f>
        <v>1251054</v>
      </c>
      <c r="F10" s="167">
        <f>F11+F12+F13+F14</f>
        <v>1317440.5900000001</v>
      </c>
      <c r="G10" s="167">
        <f>G11+G12+G13+G14</f>
        <v>1313837.5900000001</v>
      </c>
      <c r="H10" s="167">
        <f>H11+H12+H13+H14</f>
        <v>1313837.5900000001</v>
      </c>
    </row>
    <row r="11" spans="1:9" s="159" customFormat="1" x14ac:dyDescent="0.25">
      <c r="A11" s="117"/>
      <c r="B11" s="169">
        <v>63</v>
      </c>
      <c r="C11" s="170" t="s">
        <v>36</v>
      </c>
      <c r="D11" s="120">
        <f>8259780.89/7.5345</f>
        <v>1096261.3166102595</v>
      </c>
      <c r="E11" s="119">
        <f>'Prihodi i rashodi po izvorima'!C17+'Prihodi i rashodi po izvorima'!C22+'Prihodi i rashodi po izvorima'!C19+'Prihodi i rashodi po izvorima'!C20</f>
        <v>1161838</v>
      </c>
      <c r="F11" s="119">
        <f>'Prihodi i rashodi po izvorima'!D17+'Prihodi i rashodi po izvorima'!D18+'Prihodi i rashodi po izvorima'!D20+'Prihodi i rashodi po izvorima'!D21+'Prihodi i rashodi po izvorima'!D22+'Prihodi i rashodi po izvorima'!D23</f>
        <v>1225458</v>
      </c>
      <c r="G11" s="119">
        <f>'Prihodi i rashodi po izvorima'!E17+'Prihodi i rashodi po izvorima'!E18+'Prihodi i rashodi po izvorima'!E20+'Prihodi i rashodi po izvorima'!E21+'Prihodi i rashodi po izvorima'!E22+'Prihodi i rashodi po izvorima'!E23</f>
        <v>1215458</v>
      </c>
      <c r="H11" s="119">
        <f>'Prihodi i rashodi po izvorima'!F17+'Prihodi i rashodi po izvorima'!F18+'Prihodi i rashodi po izvorima'!F20+'Prihodi i rashodi po izvorima'!F21+'Prihodi i rashodi po izvorima'!F22+'Prihodi i rashodi po izvorima'!F23</f>
        <v>1215458</v>
      </c>
      <c r="I11" s="171"/>
    </row>
    <row r="12" spans="1:9" s="159" customFormat="1" ht="38.25" x14ac:dyDescent="0.25">
      <c r="A12" s="118"/>
      <c r="B12" s="172">
        <v>65</v>
      </c>
      <c r="C12" s="173" t="s">
        <v>82</v>
      </c>
      <c r="D12" s="120">
        <f>84456.49/7.5345</f>
        <v>11209.30254164178</v>
      </c>
      <c r="E12" s="119">
        <v>8656</v>
      </c>
      <c r="F12" s="119">
        <f>'Prihodi i rashodi po izvorima'!D15-9397</f>
        <v>15603</v>
      </c>
      <c r="G12" s="119">
        <f>'Prihodi i rashodi po izvorima'!E15</f>
        <v>25000</v>
      </c>
      <c r="H12" s="119">
        <f>'Prihodi i rashodi po izvorima'!F15</f>
        <v>25000</v>
      </c>
    </row>
    <row r="13" spans="1:9" s="159" customFormat="1" ht="25.5" x14ac:dyDescent="0.25">
      <c r="A13" s="118"/>
      <c r="B13" s="172">
        <v>67</v>
      </c>
      <c r="C13" s="170" t="s">
        <v>87</v>
      </c>
      <c r="D13" s="120">
        <f>681428.98/7.5345</f>
        <v>90441.16796071404</v>
      </c>
      <c r="E13" s="120">
        <f>'Prihodi i rashodi po izvorima'!C12+'Prihodi i rashodi po izvorima'!C13+'Prihodi i rashodi po izvorima'!C23</f>
        <v>80560</v>
      </c>
      <c r="F13" s="120">
        <f>'Prihodi i rashodi po izvorima'!D12+'Prihodi i rashodi po izvorima'!D13+'Prihodi i rashodi po izvorima'!D19</f>
        <v>71379.59</v>
      </c>
      <c r="G13" s="120">
        <f>'Prihodi i rashodi po izvorima'!E12+'Prihodi i rashodi po izvorima'!E13+'Prihodi i rashodi po izvorima'!E19</f>
        <v>71379.59</v>
      </c>
      <c r="H13" s="120">
        <f>'Prihodi i rashodi po izvorima'!F12+'Prihodi i rashodi po izvorima'!F13+'Prihodi i rashodi po izvorima'!F19</f>
        <v>71379.59</v>
      </c>
    </row>
    <row r="14" spans="1:9" s="159" customFormat="1" ht="25.5" x14ac:dyDescent="0.25">
      <c r="A14" s="118"/>
      <c r="B14" s="172">
        <v>66</v>
      </c>
      <c r="C14" s="170" t="s">
        <v>156</v>
      </c>
      <c r="D14" s="120">
        <v>0</v>
      </c>
      <c r="E14" s="120">
        <v>0</v>
      </c>
      <c r="F14" s="120">
        <f>'POSEBNI DIO'!G78-15000</f>
        <v>5000</v>
      </c>
      <c r="G14" s="120">
        <f>'POSEBNI DIO'!H78</f>
        <v>2000</v>
      </c>
      <c r="H14" s="120">
        <f>'POSEBNI DIO'!I78</f>
        <v>2000</v>
      </c>
    </row>
    <row r="15" spans="1:9" s="179" customFormat="1" ht="19.5" customHeight="1" x14ac:dyDescent="0.25">
      <c r="A15" s="174">
        <v>9</v>
      </c>
      <c r="B15" s="175"/>
      <c r="C15" s="176" t="s">
        <v>158</v>
      </c>
      <c r="D15" s="177">
        <f>101800/7.5345+146852.05/7.5345</f>
        <v>33001.798394054014</v>
      </c>
      <c r="E15" s="178">
        <f>E16</f>
        <v>57245</v>
      </c>
      <c r="F15" s="178">
        <f>F16</f>
        <v>24397</v>
      </c>
      <c r="G15" s="178">
        <f>G16</f>
        <v>0</v>
      </c>
      <c r="H15" s="178">
        <f>H16</f>
        <v>0</v>
      </c>
    </row>
    <row r="16" spans="1:9" s="159" customFormat="1" x14ac:dyDescent="0.25">
      <c r="A16" s="118"/>
      <c r="B16" s="172">
        <v>92</v>
      </c>
      <c r="C16" s="173" t="s">
        <v>154</v>
      </c>
      <c r="D16" s="120">
        <v>33002</v>
      </c>
      <c r="E16" s="120">
        <f>57245</f>
        <v>57245</v>
      </c>
      <c r="F16" s="120">
        <v>24397</v>
      </c>
      <c r="G16" s="120">
        <v>0</v>
      </c>
      <c r="H16" s="120">
        <v>0</v>
      </c>
    </row>
    <row r="17" spans="1:8" s="159" customFormat="1" x14ac:dyDescent="0.25">
      <c r="A17" s="165"/>
      <c r="B17" s="180"/>
      <c r="C17" s="181" t="s">
        <v>84</v>
      </c>
      <c r="D17" s="182">
        <f>D10+D15</f>
        <v>1263915.3839007232</v>
      </c>
      <c r="E17" s="182">
        <f>E10+E15</f>
        <v>1308299</v>
      </c>
      <c r="F17" s="182">
        <f>F10+F15</f>
        <v>1341837.5900000001</v>
      </c>
      <c r="G17" s="182">
        <f>G10+G15</f>
        <v>1313837.5900000001</v>
      </c>
      <c r="H17" s="182">
        <f>H10+H15</f>
        <v>1313837.5900000001</v>
      </c>
    </row>
    <row r="18" spans="1:8" x14ac:dyDescent="0.25">
      <c r="A18" s="65"/>
      <c r="B18" s="65"/>
      <c r="C18" s="56"/>
      <c r="D18" s="64"/>
      <c r="E18" s="64"/>
      <c r="F18" s="64"/>
      <c r="G18" s="64"/>
      <c r="H18" s="58"/>
    </row>
    <row r="20" spans="1:8" ht="15.75" x14ac:dyDescent="0.25">
      <c r="A20" s="193" t="s">
        <v>14</v>
      </c>
      <c r="B20" s="193"/>
      <c r="C20" s="193"/>
      <c r="D20" s="193"/>
      <c r="E20" s="193"/>
      <c r="F20" s="193"/>
      <c r="G20" s="193"/>
      <c r="H20" s="193"/>
    </row>
    <row r="21" spans="1:8" ht="18" x14ac:dyDescent="0.25">
      <c r="A21" s="5"/>
      <c r="B21" s="5"/>
      <c r="C21" s="5"/>
      <c r="D21" s="5"/>
      <c r="E21" s="5"/>
      <c r="F21" s="5"/>
      <c r="G21" s="6"/>
      <c r="H21" s="6"/>
    </row>
    <row r="22" spans="1:8" ht="25.5" x14ac:dyDescent="0.25">
      <c r="A22" s="21" t="s">
        <v>9</v>
      </c>
      <c r="B22" s="20" t="s">
        <v>10</v>
      </c>
      <c r="C22" s="20" t="s">
        <v>7</v>
      </c>
      <c r="D22" s="20" t="s">
        <v>93</v>
      </c>
      <c r="E22" s="21" t="s">
        <v>94</v>
      </c>
      <c r="F22" s="21" t="s">
        <v>95</v>
      </c>
      <c r="G22" s="21" t="s">
        <v>35</v>
      </c>
      <c r="H22" s="21" t="s">
        <v>98</v>
      </c>
    </row>
    <row r="23" spans="1:8" s="159" customFormat="1" ht="21" customHeight="1" x14ac:dyDescent="0.25">
      <c r="A23" s="165">
        <v>3</v>
      </c>
      <c r="B23" s="183"/>
      <c r="C23" s="165" t="s">
        <v>15</v>
      </c>
      <c r="D23" s="184">
        <f>D24+D25+D26</f>
        <v>1169391.4539783662</v>
      </c>
      <c r="E23" s="184">
        <f>E24+E25+E26+E27</f>
        <v>1250969</v>
      </c>
      <c r="F23" s="184">
        <f>F24+F25+F26+F27</f>
        <v>1299838</v>
      </c>
      <c r="G23" s="184">
        <f>G24+G25+G26+G27</f>
        <v>1290838</v>
      </c>
      <c r="H23" s="184">
        <f>H24+H25+H26+H27</f>
        <v>1290838</v>
      </c>
    </row>
    <row r="24" spans="1:8" s="159" customFormat="1" x14ac:dyDescent="0.25">
      <c r="A24" s="146"/>
      <c r="B24" s="185">
        <v>31</v>
      </c>
      <c r="C24" s="15" t="s">
        <v>16</v>
      </c>
      <c r="D24" s="68">
        <f>'POSEBNI DIO'!E47+'POSEBNI DIO'!E60+'POSEBNI DIO'!E86</f>
        <v>1050118.3144203331</v>
      </c>
      <c r="E24" s="68">
        <f>'POSEBNI DIO'!F47+'POSEBNI DIO'!F86</f>
        <v>1032715</v>
      </c>
      <c r="F24" s="68">
        <f>'POSEBNI DIO'!G47+'POSEBNI DIO'!G86</f>
        <v>1068883</v>
      </c>
      <c r="G24" s="68">
        <f>'POSEBNI DIO'!H47+'POSEBNI DIO'!H86</f>
        <v>1068883</v>
      </c>
      <c r="H24" s="68">
        <f>'POSEBNI DIO'!I47+'POSEBNI DIO'!I86</f>
        <v>1068883</v>
      </c>
    </row>
    <row r="25" spans="1:8" s="159" customFormat="1" x14ac:dyDescent="0.25">
      <c r="A25" s="146"/>
      <c r="B25" s="185">
        <v>32</v>
      </c>
      <c r="C25" s="15" t="s">
        <v>28</v>
      </c>
      <c r="D25" s="68">
        <f>'POSEBNI DIO'!E13+'POSEBNI DIO'!E17+'POSEBNI DIO'!E20+'POSEBNI DIO'!E23+'POSEBNI DIO'!E26+'POSEBNI DIO'!E29+'POSEBNI DIO'!E32+'POSEBNI DIO'!E36+'POSEBNI DIO'!E39+'POSEBNI DIO'!E48+'POSEBNI DIO'!E61+'POSEBNI DIO'!E71+'POSEBNI DIO'!E87</f>
        <v>118342.42086402549</v>
      </c>
      <c r="E25" s="68">
        <f>'POSEBNI DIO'!F13+'POSEBNI DIO'!F17+'POSEBNI DIO'!F20+'POSEBNI DIO'!F23+'POSEBNI DIO'!F26+'POSEBNI DIO'!F29+'POSEBNI DIO'!F32+'POSEBNI DIO'!F36+'POSEBNI DIO'!F39+'POSEBNI DIO'!F43+'POSEBNI DIO'!F48+'POSEBNI DIO'!F60+'POSEBNI DIO'!F71+'POSEBNI DIO'!F76+'POSEBNI DIO'!F87</f>
        <v>200495</v>
      </c>
      <c r="F25" s="68">
        <f>'POSEBNI DIO'!G13+'POSEBNI DIO'!G17+'POSEBNI DIO'!G20+'POSEBNI DIO'!G23+'POSEBNI DIO'!G26+'POSEBNI DIO'!G29+'POSEBNI DIO'!G32+'POSEBNI DIO'!G36+'POSEBNI DIO'!G39+'POSEBNI DIO'!G43+'POSEBNI DIO'!G48+'POSEBNI DIO'!G61+'POSEBNI DIO'!G71+'POSEBNI DIO'!G76+'POSEBNI DIO'!G80+'POSEBNI DIO'!G87</f>
        <v>205098</v>
      </c>
      <c r="G25" s="68">
        <f>'POSEBNI DIO'!H13+'POSEBNI DIO'!H17+'POSEBNI DIO'!H20+'POSEBNI DIO'!H23+'POSEBNI DIO'!H26+'POSEBNI DIO'!H29+'POSEBNI DIO'!H32+'POSEBNI DIO'!H36+'POSEBNI DIO'!H39+'POSEBNI DIO'!H43+'POSEBNI DIO'!H48+'POSEBNI DIO'!H61+'POSEBNI DIO'!H71+'POSEBNI DIO'!H76+'POSEBNI DIO'!H80+'POSEBNI DIO'!H87</f>
        <v>196098</v>
      </c>
      <c r="H25" s="68">
        <f>'POSEBNI DIO'!I13+'POSEBNI DIO'!I17+'POSEBNI DIO'!I20+'POSEBNI DIO'!I23+'POSEBNI DIO'!I26+'POSEBNI DIO'!I29+'POSEBNI DIO'!I32+'POSEBNI DIO'!I36+'POSEBNI DIO'!I39+'POSEBNI DIO'!I43+'POSEBNI DIO'!I48+'POSEBNI DIO'!I61+'POSEBNI DIO'!I71+'POSEBNI DIO'!I76+'POSEBNI DIO'!I80+'POSEBNI DIO'!I87</f>
        <v>196098</v>
      </c>
    </row>
    <row r="26" spans="1:8" s="159" customFormat="1" x14ac:dyDescent="0.25">
      <c r="A26" s="15"/>
      <c r="B26" s="186">
        <v>34</v>
      </c>
      <c r="C26" s="15" t="s">
        <v>49</v>
      </c>
      <c r="D26" s="68">
        <f>'POSEBNI DIO'!E40</f>
        <v>930.7186940075652</v>
      </c>
      <c r="E26" s="68">
        <f>'POSEBNI DIO'!F40</f>
        <v>929</v>
      </c>
      <c r="F26" s="68">
        <f>'POSEBNI DIO'!G40</f>
        <v>857</v>
      </c>
      <c r="G26" s="68">
        <f>'POSEBNI DIO'!H40</f>
        <v>857</v>
      </c>
      <c r="H26" s="68">
        <f>'POSEBNI DIO'!I40</f>
        <v>857</v>
      </c>
    </row>
    <row r="27" spans="1:8" s="159" customFormat="1" ht="25.5" x14ac:dyDescent="0.25">
      <c r="A27" s="15"/>
      <c r="B27" s="186">
        <v>37</v>
      </c>
      <c r="C27" s="63" t="s">
        <v>160</v>
      </c>
      <c r="D27" s="68">
        <f>'POSEBNI DIO'!F49+'POSEBNI DIO'!F54</f>
        <v>16830</v>
      </c>
      <c r="E27" s="68">
        <f>'POSEBNI DIO'!F49+'POSEBNI DIO'!F54</f>
        <v>16830</v>
      </c>
      <c r="F27" s="68">
        <f>'POSEBNI DIO'!G49+'POSEBNI DIO'!G54</f>
        <v>25000</v>
      </c>
      <c r="G27" s="68">
        <f>'POSEBNI DIO'!H49+'POSEBNI DIO'!H54</f>
        <v>25000</v>
      </c>
      <c r="H27" s="68">
        <f>'POSEBNI DIO'!I49+'POSEBNI DIO'!I54</f>
        <v>25000</v>
      </c>
    </row>
    <row r="28" spans="1:8" s="159" customFormat="1" ht="30" customHeight="1" x14ac:dyDescent="0.25">
      <c r="A28" s="165">
        <v>4</v>
      </c>
      <c r="B28" s="183"/>
      <c r="C28" s="165" t="s">
        <v>17</v>
      </c>
      <c r="D28" s="184">
        <f>D29</f>
        <v>22896.83456101931</v>
      </c>
      <c r="E28" s="184">
        <f>E29</f>
        <v>54483</v>
      </c>
      <c r="F28" s="184">
        <f>F29</f>
        <v>42000</v>
      </c>
      <c r="G28" s="184">
        <f>G29</f>
        <v>23000</v>
      </c>
      <c r="H28" s="184">
        <f>H29</f>
        <v>23000</v>
      </c>
    </row>
    <row r="29" spans="1:8" s="159" customFormat="1" ht="25.5" x14ac:dyDescent="0.25">
      <c r="A29" s="146"/>
      <c r="B29" s="185">
        <v>42</v>
      </c>
      <c r="C29" s="18" t="s">
        <v>17</v>
      </c>
      <c r="D29" s="68">
        <f>'POSEBNI DIO'!E51+'POSEBNI DIO'!E63+'POSEBNI DIO'!E67+'POSEBNI DIO'!E82</f>
        <v>22896.83456101931</v>
      </c>
      <c r="E29" s="68">
        <f>'POSEBNI DIO'!F51+'POSEBNI DIO'!F63+'POSEBNI DIO'!F67+'POSEBNI DIO'!F73+'POSEBNI DIO'!F82</f>
        <v>54483</v>
      </c>
      <c r="F29" s="68">
        <f>'POSEBNI DIO'!G51+'POSEBNI DIO'!G63+'POSEBNI DIO'!G67+'POSEBNI DIO'!G73+'POSEBNI DIO'!G82</f>
        <v>42000</v>
      </c>
      <c r="G29" s="68">
        <f>'POSEBNI DIO'!H51+'POSEBNI DIO'!H63+'POSEBNI DIO'!H67+'POSEBNI DIO'!H73+'POSEBNI DIO'!H82</f>
        <v>23000</v>
      </c>
      <c r="H29" s="68">
        <f>'POSEBNI DIO'!I51+'POSEBNI DIO'!I63+'POSEBNI DIO'!I67+'POSEBNI DIO'!I73+'POSEBNI DIO'!I82</f>
        <v>23000</v>
      </c>
    </row>
    <row r="30" spans="1:8" s="179" customFormat="1" ht="19.5" customHeight="1" x14ac:dyDescent="0.25">
      <c r="A30" s="174">
        <v>9</v>
      </c>
      <c r="B30" s="175"/>
      <c r="C30" s="176" t="s">
        <v>158</v>
      </c>
      <c r="D30" s="177">
        <f>D31</f>
        <v>0</v>
      </c>
      <c r="E30" s="177">
        <f>E31</f>
        <v>2847</v>
      </c>
      <c r="F30" s="177">
        <f>F31</f>
        <v>0</v>
      </c>
      <c r="G30" s="177">
        <f>G31</f>
        <v>0</v>
      </c>
      <c r="H30" s="177">
        <f>H31</f>
        <v>0</v>
      </c>
    </row>
    <row r="31" spans="1:8" s="159" customFormat="1" x14ac:dyDescent="0.25">
      <c r="A31" s="118"/>
      <c r="B31" s="172">
        <v>92</v>
      </c>
      <c r="C31" s="173" t="s">
        <v>157</v>
      </c>
      <c r="D31" s="120">
        <v>0</v>
      </c>
      <c r="E31" s="120">
        <f>'POSEBNI DIO'!F55</f>
        <v>2847</v>
      </c>
      <c r="F31" s="120">
        <f>'POSEBNI DIO'!G55</f>
        <v>0</v>
      </c>
      <c r="G31" s="120">
        <f>'POSEBNI DIO'!H55</f>
        <v>0</v>
      </c>
      <c r="H31" s="120">
        <f>'POSEBNI DIO'!I55</f>
        <v>0</v>
      </c>
    </row>
    <row r="32" spans="1:8" s="159" customFormat="1" x14ac:dyDescent="0.25">
      <c r="A32" s="165"/>
      <c r="B32" s="180"/>
      <c r="C32" s="181" t="s">
        <v>92</v>
      </c>
      <c r="D32" s="182">
        <f>D23+D28</f>
        <v>1192288.2885393854</v>
      </c>
      <c r="E32" s="182">
        <f>E23+E28+E30</f>
        <v>1308299</v>
      </c>
      <c r="F32" s="182">
        <f>F23+F28</f>
        <v>1341838</v>
      </c>
      <c r="G32" s="182">
        <f>G23+G28</f>
        <v>1313838</v>
      </c>
      <c r="H32" s="182">
        <f>H23+H28</f>
        <v>1313838</v>
      </c>
    </row>
  </sheetData>
  <sortState xmlns:xlrd2="http://schemas.microsoft.com/office/spreadsheetml/2017/richdata2" ref="B11:H17">
    <sortCondition ref="B11:B17"/>
  </sortState>
  <mergeCells count="5">
    <mergeCell ref="A7:H7"/>
    <mergeCell ref="A20:H20"/>
    <mergeCell ref="A1:H1"/>
    <mergeCell ref="A3:H3"/>
    <mergeCell ref="A5:H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69CC-08EE-43F2-9355-3620F2E13E18}">
  <sheetPr>
    <pageSetUpPr fitToPage="1"/>
  </sheetPr>
  <dimension ref="A1:J48"/>
  <sheetViews>
    <sheetView topLeftCell="A14" workbookViewId="0">
      <selection activeCell="A28" sqref="A28"/>
    </sheetView>
  </sheetViews>
  <sheetFormatPr defaultRowHeight="15" x14ac:dyDescent="0.25"/>
  <cols>
    <col min="1" max="1" width="74.140625" customWidth="1"/>
    <col min="2" max="2" width="22.7109375" customWidth="1"/>
    <col min="3" max="6" width="25.28515625" customWidth="1"/>
  </cols>
  <sheetData>
    <row r="1" spans="1:10" ht="42" customHeight="1" x14ac:dyDescent="0.25">
      <c r="A1" s="193" t="s">
        <v>141</v>
      </c>
      <c r="B1" s="193"/>
      <c r="C1" s="193"/>
      <c r="D1" s="193"/>
      <c r="E1" s="193"/>
      <c r="F1" s="193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customHeight="1" x14ac:dyDescent="0.25">
      <c r="A3" s="193" t="s">
        <v>25</v>
      </c>
      <c r="B3" s="193"/>
      <c r="C3" s="193"/>
      <c r="D3" s="193"/>
      <c r="E3" s="193"/>
      <c r="F3" s="193"/>
    </row>
    <row r="4" spans="1:10" ht="15" customHeight="1" x14ac:dyDescent="0.25">
      <c r="A4" s="5"/>
      <c r="B4" s="5"/>
      <c r="C4" s="5"/>
      <c r="D4" s="5"/>
      <c r="E4" s="6"/>
      <c r="F4" s="6"/>
    </row>
    <row r="5" spans="1:10" ht="18" customHeight="1" x14ac:dyDescent="0.25">
      <c r="A5" s="193" t="s">
        <v>8</v>
      </c>
      <c r="B5" s="193"/>
      <c r="C5" s="193"/>
      <c r="D5" s="193"/>
      <c r="E5" s="193"/>
      <c r="F5" s="193"/>
    </row>
    <row r="6" spans="1:10" ht="18" x14ac:dyDescent="0.25">
      <c r="A6" s="5"/>
      <c r="B6" s="5"/>
      <c r="C6" s="5"/>
      <c r="D6" s="5"/>
      <c r="E6" s="6"/>
      <c r="F6" s="6"/>
    </row>
    <row r="7" spans="1:10" ht="15.75" customHeight="1" x14ac:dyDescent="0.25">
      <c r="A7" s="193" t="s">
        <v>99</v>
      </c>
      <c r="B7" s="193"/>
      <c r="C7" s="193"/>
      <c r="D7" s="193"/>
      <c r="E7" s="193"/>
      <c r="F7" s="193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1" t="s">
        <v>100</v>
      </c>
      <c r="B9" s="20" t="s">
        <v>93</v>
      </c>
      <c r="C9" s="21" t="s">
        <v>94</v>
      </c>
      <c r="D9" s="21" t="s">
        <v>120</v>
      </c>
      <c r="E9" s="21" t="s">
        <v>102</v>
      </c>
      <c r="F9" s="21" t="s">
        <v>103</v>
      </c>
    </row>
    <row r="10" spans="1:10" s="158" customFormat="1" x14ac:dyDescent="0.25">
      <c r="A10" s="116" t="s">
        <v>0</v>
      </c>
      <c r="B10" s="157">
        <f>B11+B14+B16+B24</f>
        <v>1124404</v>
      </c>
      <c r="C10" s="157">
        <f>C11+C14+C16+C24</f>
        <v>1308299</v>
      </c>
      <c r="D10" s="157">
        <f>D11+D14+D16+D24</f>
        <v>1341837.5900000001</v>
      </c>
      <c r="E10" s="157">
        <f>E11+E14+E16+E24</f>
        <v>1313837.5900000001</v>
      </c>
      <c r="F10" s="157">
        <f>F11+F14+F16+F24</f>
        <v>1313837.5900000001</v>
      </c>
    </row>
    <row r="11" spans="1:10" s="158" customFormat="1" ht="21.75" customHeight="1" x14ac:dyDescent="0.25">
      <c r="A11" s="146" t="s">
        <v>104</v>
      </c>
      <c r="B11" s="51">
        <f>B12+B13</f>
        <v>101585</v>
      </c>
      <c r="C11" s="51">
        <f>C12+C13</f>
        <v>60560</v>
      </c>
      <c r="D11" s="51">
        <f>D12+D13</f>
        <v>62089</v>
      </c>
      <c r="E11" s="51">
        <f>E12+E13</f>
        <v>62089</v>
      </c>
      <c r="F11" s="51">
        <f>F12+F13</f>
        <v>62089</v>
      </c>
    </row>
    <row r="12" spans="1:10" s="160" customFormat="1" x14ac:dyDescent="0.25">
      <c r="A12" s="15" t="s">
        <v>105</v>
      </c>
      <c r="B12" s="67">
        <v>74592</v>
      </c>
      <c r="C12" s="67">
        <v>1633</v>
      </c>
      <c r="D12" s="67">
        <f t="shared" ref="D12:F13" si="0">D34</f>
        <v>1633</v>
      </c>
      <c r="E12" s="67">
        <f t="shared" si="0"/>
        <v>1633</v>
      </c>
      <c r="F12" s="67">
        <f t="shared" si="0"/>
        <v>1633</v>
      </c>
    </row>
    <row r="13" spans="1:10" s="160" customFormat="1" x14ac:dyDescent="0.25">
      <c r="A13" s="145" t="s">
        <v>119</v>
      </c>
      <c r="B13" s="68">
        <v>26993</v>
      </c>
      <c r="C13" s="67">
        <v>58927</v>
      </c>
      <c r="D13" s="67">
        <f t="shared" si="0"/>
        <v>60456</v>
      </c>
      <c r="E13" s="67">
        <f t="shared" si="0"/>
        <v>60456</v>
      </c>
      <c r="F13" s="67">
        <f t="shared" si="0"/>
        <v>60456</v>
      </c>
    </row>
    <row r="14" spans="1:10" s="161" customFormat="1" ht="21" customHeight="1" x14ac:dyDescent="0.25">
      <c r="A14" s="111" t="s">
        <v>118</v>
      </c>
      <c r="B14" s="51">
        <f>B15</f>
        <v>7277</v>
      </c>
      <c r="C14" s="51">
        <f>C15</f>
        <v>34418</v>
      </c>
      <c r="D14" s="51">
        <f>D15</f>
        <v>25000</v>
      </c>
      <c r="E14" s="51">
        <f>E15</f>
        <v>25000</v>
      </c>
      <c r="F14" s="51">
        <f>F15</f>
        <v>25000</v>
      </c>
    </row>
    <row r="15" spans="1:10" s="160" customFormat="1" ht="25.5" x14ac:dyDescent="0.25">
      <c r="A15" s="145" t="s">
        <v>149</v>
      </c>
      <c r="B15" s="110">
        <v>7277</v>
      </c>
      <c r="C15" s="67">
        <v>34418</v>
      </c>
      <c r="D15" s="67">
        <f>D37</f>
        <v>25000</v>
      </c>
      <c r="E15" s="67">
        <f>E37</f>
        <v>25000</v>
      </c>
      <c r="F15" s="67">
        <f>F37</f>
        <v>25000</v>
      </c>
      <c r="J15" s="162"/>
    </row>
    <row r="16" spans="1:10" s="161" customFormat="1" ht="23.25" customHeight="1" x14ac:dyDescent="0.25">
      <c r="A16" s="111" t="s">
        <v>117</v>
      </c>
      <c r="B16" s="112">
        <f>B17+B19+B20+B21+B18+B22+B23</f>
        <v>976115</v>
      </c>
      <c r="C16" s="112">
        <f>C17+C19+C20+C21+C18+C22+C23</f>
        <v>1181838</v>
      </c>
      <c r="D16" s="112">
        <f>D17+D19+D20+D21+D18+D22+D23</f>
        <v>1234748.5900000001</v>
      </c>
      <c r="E16" s="112">
        <f>E17+E19+E20+E21+E18+E22+E23</f>
        <v>1224748.5900000001</v>
      </c>
      <c r="F16" s="112">
        <f>F17+F19+F20+F21+F18+F22+F23</f>
        <v>1224748.5900000001</v>
      </c>
      <c r="J16" s="163"/>
    </row>
    <row r="17" spans="1:6" s="160" customFormat="1" x14ac:dyDescent="0.25">
      <c r="A17" s="142" t="s">
        <v>143</v>
      </c>
      <c r="B17" s="68">
        <v>952906</v>
      </c>
      <c r="C17" s="110">
        <v>1093576</v>
      </c>
      <c r="D17" s="110">
        <f>D39</f>
        <v>1150163</v>
      </c>
      <c r="E17" s="110">
        <f>E39</f>
        <v>1140163</v>
      </c>
      <c r="F17" s="110">
        <f>F39</f>
        <v>1140163</v>
      </c>
    </row>
    <row r="18" spans="1:6" s="159" customFormat="1" x14ac:dyDescent="0.25">
      <c r="A18" s="156" t="s">
        <v>155</v>
      </c>
      <c r="B18" s="155">
        <f>'POSEBNI DIO'!E2</f>
        <v>0</v>
      </c>
      <c r="C18" s="155">
        <f>'POSEBNI DIO'!F2</f>
        <v>0</v>
      </c>
      <c r="D18" s="155">
        <v>20000</v>
      </c>
      <c r="E18" s="155">
        <v>20000</v>
      </c>
      <c r="F18" s="155">
        <v>20000</v>
      </c>
    </row>
    <row r="19" spans="1:6" s="160" customFormat="1" ht="27.75" customHeight="1" x14ac:dyDescent="0.25">
      <c r="A19" s="154" t="s">
        <v>144</v>
      </c>
      <c r="B19" s="68">
        <v>2292</v>
      </c>
      <c r="C19" s="68">
        <v>9291</v>
      </c>
      <c r="D19" s="68">
        <f t="shared" ref="D19:F20" si="1">D41</f>
        <v>9290.59</v>
      </c>
      <c r="E19" s="68">
        <f t="shared" si="1"/>
        <v>9290.59</v>
      </c>
      <c r="F19" s="68">
        <f t="shared" si="1"/>
        <v>9290.59</v>
      </c>
    </row>
    <row r="20" spans="1:6" s="160" customFormat="1" x14ac:dyDescent="0.25">
      <c r="A20" s="143" t="s">
        <v>145</v>
      </c>
      <c r="B20" s="68">
        <v>616</v>
      </c>
      <c r="C20" s="67">
        <v>19677</v>
      </c>
      <c r="D20" s="67">
        <f t="shared" si="1"/>
        <v>15000</v>
      </c>
      <c r="E20" s="67">
        <f t="shared" si="1"/>
        <v>15000</v>
      </c>
      <c r="F20" s="67">
        <f t="shared" si="1"/>
        <v>15000</v>
      </c>
    </row>
    <row r="21" spans="1:6" s="160" customFormat="1" x14ac:dyDescent="0.25">
      <c r="A21" s="143" t="s">
        <v>146</v>
      </c>
      <c r="B21" s="68">
        <v>20301</v>
      </c>
      <c r="C21" s="67">
        <v>0</v>
      </c>
      <c r="D21" s="67">
        <v>0</v>
      </c>
      <c r="E21" s="67">
        <v>0</v>
      </c>
      <c r="F21" s="67">
        <v>0</v>
      </c>
    </row>
    <row r="22" spans="1:6" s="160" customFormat="1" x14ac:dyDescent="0.25">
      <c r="A22" s="154" t="s">
        <v>147</v>
      </c>
      <c r="B22" s="68"/>
      <c r="C22" s="68">
        <v>39294</v>
      </c>
      <c r="D22" s="68">
        <f t="shared" ref="D22:F23" si="2">D44</f>
        <v>40295</v>
      </c>
      <c r="E22" s="68">
        <f t="shared" si="2"/>
        <v>40295</v>
      </c>
      <c r="F22" s="68">
        <f t="shared" si="2"/>
        <v>40295</v>
      </c>
    </row>
    <row r="23" spans="1:6" s="160" customFormat="1" x14ac:dyDescent="0.25">
      <c r="A23" s="143" t="s">
        <v>153</v>
      </c>
      <c r="B23" s="68">
        <v>0</v>
      </c>
      <c r="C23" s="68">
        <v>20000</v>
      </c>
      <c r="D23" s="68">
        <f t="shared" si="2"/>
        <v>0</v>
      </c>
      <c r="E23" s="68">
        <f t="shared" si="2"/>
        <v>0</v>
      </c>
      <c r="F23" s="68">
        <f t="shared" si="2"/>
        <v>0</v>
      </c>
    </row>
    <row r="24" spans="1:6" s="161" customFormat="1" ht="21.75" customHeight="1" x14ac:dyDescent="0.25">
      <c r="A24" s="111" t="s">
        <v>116</v>
      </c>
      <c r="B24" s="51">
        <f>B25</f>
        <v>39427</v>
      </c>
      <c r="C24" s="51">
        <f>C25</f>
        <v>31483</v>
      </c>
      <c r="D24" s="51">
        <f>D25</f>
        <v>20000</v>
      </c>
      <c r="E24" s="51">
        <f>E25</f>
        <v>2000</v>
      </c>
      <c r="F24" s="51">
        <f>F25</f>
        <v>2000</v>
      </c>
    </row>
    <row r="25" spans="1:6" s="160" customFormat="1" x14ac:dyDescent="0.25">
      <c r="A25" s="145" t="s">
        <v>150</v>
      </c>
      <c r="B25" s="68">
        <v>39427</v>
      </c>
      <c r="C25" s="68">
        <v>31483</v>
      </c>
      <c r="D25" s="68">
        <v>20000</v>
      </c>
      <c r="E25" s="68">
        <v>2000</v>
      </c>
      <c r="F25" s="68">
        <v>2000</v>
      </c>
    </row>
    <row r="26" spans="1:6" s="160" customFormat="1" x14ac:dyDescent="0.25">
      <c r="A26" s="107"/>
      <c r="B26" s="108"/>
      <c r="C26" s="109"/>
      <c r="D26" s="164"/>
      <c r="E26" s="164"/>
      <c r="F26" s="164"/>
    </row>
    <row r="27" spans="1:6" ht="20.25" customHeight="1" x14ac:dyDescent="0.25"/>
    <row r="28" spans="1:6" ht="31.5" customHeight="1" x14ac:dyDescent="0.25"/>
    <row r="29" spans="1:6" ht="15.75" x14ac:dyDescent="0.25">
      <c r="A29" s="193" t="s">
        <v>109</v>
      </c>
      <c r="B29" s="193"/>
      <c r="C29" s="193"/>
      <c r="D29" s="193"/>
      <c r="E29" s="193"/>
      <c r="F29" s="193"/>
    </row>
    <row r="30" spans="1:6" ht="18" x14ac:dyDescent="0.25">
      <c r="A30" s="5"/>
      <c r="B30" s="5"/>
      <c r="C30" s="5"/>
      <c r="D30" s="5"/>
      <c r="E30" s="6"/>
      <c r="F30" s="6"/>
    </row>
    <row r="31" spans="1:6" ht="30" customHeight="1" x14ac:dyDescent="0.25">
      <c r="A31" s="114" t="s">
        <v>100</v>
      </c>
      <c r="B31" s="115" t="s">
        <v>93</v>
      </c>
      <c r="C31" s="114" t="s">
        <v>94</v>
      </c>
      <c r="D31" s="114" t="s">
        <v>120</v>
      </c>
      <c r="E31" s="114" t="s">
        <v>102</v>
      </c>
      <c r="F31" s="114" t="s">
        <v>103</v>
      </c>
    </row>
    <row r="32" spans="1:6" s="113" customFormat="1" x14ac:dyDescent="0.25">
      <c r="A32" s="116" t="s">
        <v>2</v>
      </c>
      <c r="B32" s="138">
        <f>B33+B36+B38+B46</f>
        <v>1192288.2885393854</v>
      </c>
      <c r="C32" s="138">
        <f>C33+C36+C38+C46</f>
        <v>1308298.5900000001</v>
      </c>
      <c r="D32" s="138">
        <f>D33+D36+D38+D46</f>
        <v>1341837.5900000001</v>
      </c>
      <c r="E32" s="138">
        <f>E33+E36+E38+E46</f>
        <v>1313837.5900000001</v>
      </c>
      <c r="F32" s="138">
        <f>F33+F36+F38+F46</f>
        <v>1313837.5900000001</v>
      </c>
    </row>
    <row r="33" spans="1:6" ht="19.5" customHeight="1" x14ac:dyDescent="0.25">
      <c r="A33" s="117" t="s">
        <v>104</v>
      </c>
      <c r="B33" s="138">
        <f>B34+B35</f>
        <v>57002.104983741447</v>
      </c>
      <c r="C33" s="138">
        <f>C34+C35</f>
        <v>60560</v>
      </c>
      <c r="D33" s="138">
        <f>D34+D35</f>
        <v>62089</v>
      </c>
      <c r="E33" s="138">
        <f>E34+E35</f>
        <v>62089</v>
      </c>
      <c r="F33" s="138">
        <f>F34+F35</f>
        <v>62089</v>
      </c>
    </row>
    <row r="34" spans="1:6" x14ac:dyDescent="0.25">
      <c r="A34" s="118" t="s">
        <v>105</v>
      </c>
      <c r="B34" s="119">
        <f>'POSEBNI DIO'!E13+'POSEBNI DIO'!E15+'POSEBNI DIO'!E34+'POSEBNI DIO'!E65</f>
        <v>2334.9910412104318</v>
      </c>
      <c r="C34" s="119">
        <f>'POSEBNI DIO'!F11+'POSEBNI DIO'!F15+'POSEBNI DIO'!F34+'POSEBNI DIO'!F65</f>
        <v>1633</v>
      </c>
      <c r="D34" s="119">
        <f>'POSEBNI DIO'!G11+'POSEBNI DIO'!G15+'POSEBNI DIO'!G34+'POSEBNI DIO'!G65</f>
        <v>1633</v>
      </c>
      <c r="E34" s="119">
        <f>'POSEBNI DIO'!H11+'POSEBNI DIO'!H15+'POSEBNI DIO'!H34+'POSEBNI DIO'!H65</f>
        <v>1633</v>
      </c>
      <c r="F34" s="119">
        <f>'POSEBNI DIO'!I11+'POSEBNI DIO'!I15+'POSEBNI DIO'!I34+'POSEBNI DIO'!I65</f>
        <v>1633</v>
      </c>
    </row>
    <row r="35" spans="1:6" ht="15.75" customHeight="1" x14ac:dyDescent="0.25">
      <c r="A35" s="118" t="s">
        <v>119</v>
      </c>
      <c r="B35" s="120">
        <f>'POSEBNI DIO'!E37+'POSEBNI DIO'!E68</f>
        <v>54667.113942531018</v>
      </c>
      <c r="C35" s="119">
        <f>'POSEBNI DIO'!F37+'POSEBNI DIO'!F68</f>
        <v>58927</v>
      </c>
      <c r="D35" s="119">
        <f>'POSEBNI DIO'!G37+'POSEBNI DIO'!G68</f>
        <v>60456</v>
      </c>
      <c r="E35" s="119">
        <f>'POSEBNI DIO'!H37+'POSEBNI DIO'!H68</f>
        <v>60456</v>
      </c>
      <c r="F35" s="119">
        <f>'POSEBNI DIO'!I37+'POSEBNI DIO'!I68</f>
        <v>60456</v>
      </c>
    </row>
    <row r="36" spans="1:6" ht="21" customHeight="1" x14ac:dyDescent="0.25">
      <c r="A36" s="117" t="s">
        <v>118</v>
      </c>
      <c r="B36" s="137">
        <f>B37</f>
        <v>11209.30254164178</v>
      </c>
      <c r="C36" s="137">
        <f>C37</f>
        <v>34418</v>
      </c>
      <c r="D36" s="137">
        <f>D37</f>
        <v>25000</v>
      </c>
      <c r="E36" s="137">
        <f>E37</f>
        <v>25000</v>
      </c>
      <c r="F36" s="137">
        <f>F37</f>
        <v>25000</v>
      </c>
    </row>
    <row r="37" spans="1:6" x14ac:dyDescent="0.25">
      <c r="A37" s="118" t="s">
        <v>142</v>
      </c>
      <c r="B37" s="121">
        <f>'POSEBNI DIO'!E21</f>
        <v>11209.30254164178</v>
      </c>
      <c r="C37" s="119">
        <f>'POSEBNI DIO'!F21+'POSEBNI DIO'!F41</f>
        <v>34418</v>
      </c>
      <c r="D37" s="119">
        <f>'POSEBNI DIO'!G21+'POSEBNI DIO'!G41</f>
        <v>25000</v>
      </c>
      <c r="E37" s="119">
        <f>'POSEBNI DIO'!H21+'POSEBNI DIO'!H41</f>
        <v>25000</v>
      </c>
      <c r="F37" s="119">
        <f>'POSEBNI DIO'!I21+'POSEBNI DIO'!I41</f>
        <v>25000</v>
      </c>
    </row>
    <row r="38" spans="1:6" ht="18.75" customHeight="1" x14ac:dyDescent="0.25">
      <c r="A38" s="147" t="s">
        <v>117</v>
      </c>
      <c r="B38" s="138">
        <f>B39+B41+B42+B43+B44+B40</f>
        <v>1122467.3501891301</v>
      </c>
      <c r="C38" s="138">
        <f>C39+C41+C42+C43+C44+C40+C45</f>
        <v>1181837.5900000001</v>
      </c>
      <c r="D38" s="138">
        <f>D39+D41+D42+D43+D44+D40</f>
        <v>1234748.5900000001</v>
      </c>
      <c r="E38" s="138">
        <f>E39+E41+E42+E43+E44+E40</f>
        <v>1224748.5900000001</v>
      </c>
      <c r="F38" s="138">
        <f>F39+F41+F42+F43+F44+F40</f>
        <v>1224748.5900000001</v>
      </c>
    </row>
    <row r="39" spans="1:6" x14ac:dyDescent="0.25">
      <c r="A39" s="142" t="s">
        <v>143</v>
      </c>
      <c r="B39" s="120">
        <f>'POSEBNI DIO'!E18+'POSEBNI DIO'!E44</f>
        <v>1069500.0530891235</v>
      </c>
      <c r="C39" s="121">
        <f>'POSEBNI DIO'!F18+'POSEBNI DIO'!F44</f>
        <v>1093576</v>
      </c>
      <c r="D39" s="121">
        <f>'POSEBNI DIO'!G18+'POSEBNI DIO'!G44</f>
        <v>1150163</v>
      </c>
      <c r="E39" s="121">
        <f>'POSEBNI DIO'!H18+'POSEBNI DIO'!H44</f>
        <v>1140163</v>
      </c>
      <c r="F39" s="121">
        <f>'POSEBNI DIO'!I18+'POSEBNI DIO'!I44</f>
        <v>1140163</v>
      </c>
    </row>
    <row r="40" spans="1:6" ht="17.25" customHeight="1" x14ac:dyDescent="0.25">
      <c r="A40" s="156" t="s">
        <v>155</v>
      </c>
      <c r="B40" s="155">
        <f>'POSEBNI DIO'!E24</f>
        <v>0</v>
      </c>
      <c r="C40" s="155">
        <f>'POSEBNI DIO'!F24</f>
        <v>0</v>
      </c>
      <c r="D40" s="155">
        <f>'POSEBNI DIO'!G24</f>
        <v>20000</v>
      </c>
      <c r="E40" s="155">
        <f>'POSEBNI DIO'!H24</f>
        <v>20000</v>
      </c>
      <c r="F40" s="155">
        <f>'POSEBNI DIO'!I24</f>
        <v>20000</v>
      </c>
    </row>
    <row r="41" spans="1:6" x14ac:dyDescent="0.25">
      <c r="A41" s="143" t="s">
        <v>144</v>
      </c>
      <c r="B41" s="120">
        <f>'POSEBNI DIO'!E27</f>
        <v>7316.6182228415946</v>
      </c>
      <c r="C41" s="120">
        <f>'POSEBNI DIO'!F27</f>
        <v>9290.59</v>
      </c>
      <c r="D41" s="120">
        <f>'POSEBNI DIO'!G27</f>
        <v>9290.59</v>
      </c>
      <c r="E41" s="120">
        <f>'POSEBNI DIO'!H27</f>
        <v>9290.59</v>
      </c>
      <c r="F41" s="120">
        <f>'POSEBNI DIO'!I27</f>
        <v>9290.59</v>
      </c>
    </row>
    <row r="42" spans="1:6" x14ac:dyDescent="0.25">
      <c r="A42" s="143" t="s">
        <v>145</v>
      </c>
      <c r="B42" s="120">
        <f>'POSEBNI DIO'!E30</f>
        <v>7982.1089654257075</v>
      </c>
      <c r="C42" s="119">
        <f>'POSEBNI DIO'!F52</f>
        <v>19677</v>
      </c>
      <c r="D42" s="119">
        <f>'POSEBNI DIO'!G52</f>
        <v>15000</v>
      </c>
      <c r="E42" s="119">
        <f>'POSEBNI DIO'!H52</f>
        <v>15000</v>
      </c>
      <c r="F42" s="119">
        <f>'POSEBNI DIO'!I52</f>
        <v>15000</v>
      </c>
    </row>
    <row r="43" spans="1:6" x14ac:dyDescent="0.25">
      <c r="A43" s="143" t="s">
        <v>146</v>
      </c>
      <c r="B43" s="120">
        <f>'POSEBNI DIO'!E57</f>
        <v>11546.125157608334</v>
      </c>
      <c r="C43" s="120">
        <f>'POSEBNI DIO'!F57</f>
        <v>0</v>
      </c>
      <c r="D43" s="120">
        <f>'POSEBNI DIO'!G57</f>
        <v>0</v>
      </c>
      <c r="E43" s="120">
        <f>'POSEBNI DIO'!H57</f>
        <v>0</v>
      </c>
      <c r="F43" s="120">
        <f>'POSEBNI DIO'!I57</f>
        <v>0</v>
      </c>
    </row>
    <row r="44" spans="1:6" x14ac:dyDescent="0.25">
      <c r="A44" s="143" t="s">
        <v>147</v>
      </c>
      <c r="B44" s="120">
        <f>'POSEBNI DIO'!E84</f>
        <v>26122.444754131</v>
      </c>
      <c r="C44" s="119">
        <f>'POSEBNI DIO'!F84</f>
        <v>39294</v>
      </c>
      <c r="D44" s="119">
        <f>'POSEBNI DIO'!G84</f>
        <v>40295</v>
      </c>
      <c r="E44" s="119">
        <f>'POSEBNI DIO'!H84</f>
        <v>40295</v>
      </c>
      <c r="F44" s="119">
        <f>'POSEBNI DIO'!I84</f>
        <v>40295</v>
      </c>
    </row>
    <row r="45" spans="1:6" ht="17.25" customHeight="1" x14ac:dyDescent="0.25">
      <c r="A45" s="154" t="s">
        <v>153</v>
      </c>
      <c r="B45" s="120">
        <v>0</v>
      </c>
      <c r="C45" s="119">
        <f>'POSEBNI DIO'!F74</f>
        <v>20000</v>
      </c>
      <c r="D45" s="119">
        <f>'POSEBNI DIO'!G74</f>
        <v>0</v>
      </c>
      <c r="E45" s="119">
        <f>'POSEBNI DIO'!H74</f>
        <v>0</v>
      </c>
      <c r="F45" s="119">
        <f>'POSEBNI DIO'!I74</f>
        <v>0</v>
      </c>
    </row>
    <row r="46" spans="1:6" ht="18" customHeight="1" x14ac:dyDescent="0.25">
      <c r="A46" s="148" t="s">
        <v>116</v>
      </c>
      <c r="B46" s="139">
        <f>B47</f>
        <v>1609.5308248722542</v>
      </c>
      <c r="C46" s="139">
        <f>C47</f>
        <v>31483</v>
      </c>
      <c r="D46" s="139">
        <f>D47</f>
        <v>20000</v>
      </c>
      <c r="E46" s="139">
        <f>E47</f>
        <v>2000</v>
      </c>
      <c r="F46" s="139">
        <f>F47</f>
        <v>2000</v>
      </c>
    </row>
    <row r="47" spans="1:6" s="124" customFormat="1" ht="12.75" x14ac:dyDescent="0.2">
      <c r="A47" s="122" t="s">
        <v>148</v>
      </c>
      <c r="B47" s="123">
        <f>'POSEBNI DIO'!E78</f>
        <v>1609.5308248722542</v>
      </c>
      <c r="C47" s="123">
        <f>'POSEBNI DIO'!F78</f>
        <v>31483</v>
      </c>
      <c r="D47" s="123">
        <f>'POSEBNI DIO'!G78</f>
        <v>20000</v>
      </c>
      <c r="E47" s="123">
        <f>'POSEBNI DIO'!H78</f>
        <v>2000</v>
      </c>
      <c r="F47" s="123">
        <f>'POSEBNI DIO'!I78</f>
        <v>2000</v>
      </c>
    </row>
    <row r="48" spans="1:6" x14ac:dyDescent="0.25">
      <c r="A48" s="144"/>
      <c r="B48" s="37"/>
      <c r="C48" s="37"/>
      <c r="D48" s="37"/>
      <c r="E48" s="37"/>
      <c r="F48" s="37"/>
    </row>
  </sheetData>
  <mergeCells count="5">
    <mergeCell ref="A3:F3"/>
    <mergeCell ref="A5:F5"/>
    <mergeCell ref="A7:F7"/>
    <mergeCell ref="A29:F29"/>
    <mergeCell ref="A1:F1"/>
  </mergeCells>
  <phoneticPr fontId="28" type="noConversion"/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E26" sqref="E26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93" t="s">
        <v>97</v>
      </c>
      <c r="B1" s="193"/>
      <c r="C1" s="193"/>
      <c r="D1" s="193"/>
      <c r="E1" s="193"/>
      <c r="F1" s="193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93" t="s">
        <v>25</v>
      </c>
      <c r="B3" s="193"/>
      <c r="C3" s="193"/>
      <c r="D3" s="193"/>
      <c r="E3" s="195"/>
      <c r="F3" s="195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93" t="s">
        <v>8</v>
      </c>
      <c r="B5" s="194"/>
      <c r="C5" s="194"/>
      <c r="D5" s="194"/>
      <c r="E5" s="194"/>
      <c r="F5" s="194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93" t="s">
        <v>18</v>
      </c>
      <c r="B7" s="209"/>
      <c r="C7" s="209"/>
      <c r="D7" s="209"/>
      <c r="E7" s="209"/>
      <c r="F7" s="209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1" t="s">
        <v>19</v>
      </c>
      <c r="B9" s="20" t="s">
        <v>93</v>
      </c>
      <c r="C9" s="21" t="s">
        <v>94</v>
      </c>
      <c r="D9" s="21" t="s">
        <v>95</v>
      </c>
      <c r="E9" s="21" t="s">
        <v>35</v>
      </c>
      <c r="F9" s="21" t="s">
        <v>96</v>
      </c>
    </row>
    <row r="10" spans="1:6" ht="15.75" customHeight="1" x14ac:dyDescent="0.25">
      <c r="A10" s="13" t="s">
        <v>20</v>
      </c>
      <c r="B10" s="30">
        <f>B11</f>
        <v>1192288.2885393854</v>
      </c>
      <c r="C10" s="30">
        <f t="shared" ref="C10:F11" si="0">C11</f>
        <v>1308298.5900000001</v>
      </c>
      <c r="D10" s="30">
        <f t="shared" si="0"/>
        <v>1341837.5900000001</v>
      </c>
      <c r="E10" s="30">
        <f t="shared" si="0"/>
        <v>1313837.5900000001</v>
      </c>
      <c r="F10" s="30">
        <f t="shared" si="0"/>
        <v>1313837.5900000001</v>
      </c>
    </row>
    <row r="11" spans="1:6" ht="15.75" customHeight="1" x14ac:dyDescent="0.25">
      <c r="A11" s="13" t="s">
        <v>69</v>
      </c>
      <c r="B11" s="10">
        <f>B12</f>
        <v>1192288.2885393854</v>
      </c>
      <c r="C11" s="10">
        <f t="shared" si="0"/>
        <v>1308298.5900000001</v>
      </c>
      <c r="D11" s="10">
        <f t="shared" si="0"/>
        <v>1341837.5900000001</v>
      </c>
      <c r="E11" s="10">
        <f t="shared" si="0"/>
        <v>1313837.5900000001</v>
      </c>
      <c r="F11" s="10">
        <f t="shared" si="0"/>
        <v>1313837.5900000001</v>
      </c>
    </row>
    <row r="12" spans="1:6" s="159" customFormat="1" x14ac:dyDescent="0.25">
      <c r="A12" s="18" t="s">
        <v>70</v>
      </c>
      <c r="B12" s="119">
        <f>'POSEBNI DIO'!E9</f>
        <v>1192288.2885393854</v>
      </c>
      <c r="C12" s="67">
        <f>'POSEBNI DIO'!F9</f>
        <v>1308298.5900000001</v>
      </c>
      <c r="D12" s="67">
        <f>'POSEBNI DIO'!G9</f>
        <v>1341837.5900000001</v>
      </c>
      <c r="E12" s="67">
        <f>'POSEBNI DIO'!H9</f>
        <v>1313837.5900000001</v>
      </c>
      <c r="F12" s="67">
        <f>'POSEBNI DIO'!I9</f>
        <v>1313837.5900000001</v>
      </c>
    </row>
    <row r="13" spans="1:6" x14ac:dyDescent="0.25">
      <c r="A13" s="60"/>
      <c r="B13" s="10"/>
      <c r="C13" s="11"/>
      <c r="D13" s="11"/>
      <c r="E13" s="11"/>
      <c r="F13" s="11"/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19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H28" sqref="H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93" t="s">
        <v>25</v>
      </c>
      <c r="B3" s="193"/>
      <c r="C3" s="193"/>
      <c r="D3" s="193"/>
      <c r="E3" s="193"/>
      <c r="F3" s="193"/>
      <c r="G3" s="193"/>
      <c r="H3" s="195"/>
      <c r="I3" s="19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93" t="s">
        <v>21</v>
      </c>
      <c r="B5" s="194"/>
      <c r="C5" s="194"/>
      <c r="D5" s="194"/>
      <c r="E5" s="194"/>
      <c r="F5" s="194"/>
      <c r="G5" s="194"/>
      <c r="H5" s="194"/>
      <c r="I5" s="194"/>
    </row>
    <row r="6" spans="1:9" ht="54" x14ac:dyDescent="0.25">
      <c r="A6" s="5"/>
      <c r="B6" s="5"/>
      <c r="C6" s="5"/>
      <c r="D6" s="5" t="s">
        <v>40</v>
      </c>
      <c r="E6" s="5"/>
      <c r="F6" s="5"/>
      <c r="G6" s="5"/>
      <c r="H6" s="6"/>
      <c r="I6" s="6"/>
    </row>
    <row r="7" spans="1:9" ht="25.5" x14ac:dyDescent="0.25">
      <c r="A7" s="21" t="s">
        <v>9</v>
      </c>
      <c r="B7" s="20" t="s">
        <v>10</v>
      </c>
      <c r="C7" s="20" t="s">
        <v>11</v>
      </c>
      <c r="D7" s="20" t="s">
        <v>39</v>
      </c>
      <c r="E7" s="20" t="s">
        <v>93</v>
      </c>
      <c r="F7" s="21" t="s">
        <v>94</v>
      </c>
      <c r="G7" s="21" t="s">
        <v>95</v>
      </c>
      <c r="H7" s="21" t="s">
        <v>35</v>
      </c>
      <c r="I7" s="21" t="s">
        <v>96</v>
      </c>
    </row>
    <row r="8" spans="1:9" ht="25.5" x14ac:dyDescent="0.25">
      <c r="A8" s="13">
        <v>8</v>
      </c>
      <c r="B8" s="13"/>
      <c r="C8" s="13"/>
      <c r="D8" s="13" t="s">
        <v>22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3"/>
      <c r="B9" s="17">
        <v>84</v>
      </c>
      <c r="C9" s="17"/>
      <c r="D9" s="17" t="s">
        <v>29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30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3" t="s">
        <v>23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5.5" x14ac:dyDescent="0.25">
      <c r="A12" s="17"/>
      <c r="B12" s="17">
        <v>54</v>
      </c>
      <c r="C12" s="17"/>
      <c r="D12" s="24" t="s">
        <v>31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13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32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0C79-2233-4178-AA39-C3E53D84F645}">
  <sheetPr>
    <pageSetUpPr fitToPage="1"/>
  </sheetPr>
  <dimension ref="A1:I17"/>
  <sheetViews>
    <sheetView workbookViewId="0">
      <selection activeCell="B13" sqref="B13"/>
    </sheetView>
  </sheetViews>
  <sheetFormatPr defaultRowHeight="15" x14ac:dyDescent="0.25"/>
  <cols>
    <col min="1" max="6" width="25.28515625" customWidth="1"/>
  </cols>
  <sheetData>
    <row r="1" spans="1:9" ht="42" customHeight="1" x14ac:dyDescent="0.25">
      <c r="A1" s="193" t="s">
        <v>97</v>
      </c>
      <c r="B1" s="193"/>
      <c r="C1" s="193"/>
      <c r="D1" s="193"/>
      <c r="E1" s="193"/>
      <c r="F1" s="193"/>
      <c r="G1" s="106"/>
      <c r="H1" s="106"/>
      <c r="I1" s="106"/>
    </row>
    <row r="2" spans="1:9" ht="18" customHeight="1" x14ac:dyDescent="0.25">
      <c r="A2" s="5"/>
      <c r="B2" s="5"/>
      <c r="C2" s="5"/>
      <c r="D2" s="5"/>
      <c r="E2" s="5"/>
      <c r="F2" s="5"/>
    </row>
    <row r="3" spans="1:9" ht="15.75" customHeight="1" x14ac:dyDescent="0.25">
      <c r="A3" s="193" t="s">
        <v>25</v>
      </c>
      <c r="B3" s="193"/>
      <c r="C3" s="193"/>
      <c r="D3" s="193"/>
      <c r="E3" s="193"/>
      <c r="F3" s="193"/>
    </row>
    <row r="4" spans="1:9" ht="18" x14ac:dyDescent="0.25">
      <c r="A4" s="5"/>
      <c r="B4" s="5"/>
      <c r="C4" s="5"/>
      <c r="D4" s="5"/>
      <c r="E4" s="6"/>
      <c r="F4" s="6"/>
    </row>
    <row r="5" spans="1:9" ht="18" customHeight="1" x14ac:dyDescent="0.25">
      <c r="A5" s="193" t="s">
        <v>110</v>
      </c>
      <c r="B5" s="193"/>
      <c r="C5" s="193"/>
      <c r="D5" s="193"/>
      <c r="E5" s="193"/>
      <c r="F5" s="193"/>
    </row>
    <row r="6" spans="1:9" ht="18" x14ac:dyDescent="0.25">
      <c r="A6" s="5"/>
      <c r="B6" s="5"/>
      <c r="C6" s="5"/>
      <c r="D6" s="5"/>
      <c r="E6" s="6"/>
      <c r="F6" s="6"/>
    </row>
    <row r="7" spans="1:9" ht="25.5" x14ac:dyDescent="0.25">
      <c r="A7" s="21" t="s">
        <v>100</v>
      </c>
      <c r="B7" s="20" t="s">
        <v>93</v>
      </c>
      <c r="C7" s="21" t="s">
        <v>94</v>
      </c>
      <c r="D7" s="21" t="s">
        <v>101</v>
      </c>
      <c r="E7" s="21" t="s">
        <v>102</v>
      </c>
      <c r="F7" s="21" t="s">
        <v>103</v>
      </c>
    </row>
    <row r="8" spans="1:9" x14ac:dyDescent="0.25">
      <c r="A8" s="100" t="s">
        <v>111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</row>
    <row r="9" spans="1:9" ht="25.5" x14ac:dyDescent="0.25">
      <c r="A9" s="13" t="s">
        <v>112</v>
      </c>
      <c r="B9" s="10"/>
      <c r="C9" s="11"/>
      <c r="D9" s="11"/>
      <c r="E9" s="11"/>
      <c r="F9" s="11"/>
    </row>
    <row r="10" spans="1:9" ht="25.5" x14ac:dyDescent="0.25">
      <c r="A10" s="18" t="s">
        <v>113</v>
      </c>
      <c r="B10" s="10"/>
      <c r="C10" s="11"/>
      <c r="D10" s="11"/>
      <c r="E10" s="11"/>
      <c r="F10" s="11"/>
    </row>
    <row r="11" spans="1:9" x14ac:dyDescent="0.25">
      <c r="A11" s="18" t="s">
        <v>106</v>
      </c>
      <c r="B11" s="10"/>
      <c r="C11" s="11"/>
      <c r="D11" s="11"/>
      <c r="E11" s="11"/>
      <c r="F11" s="11"/>
    </row>
    <row r="12" spans="1:9" x14ac:dyDescent="0.25">
      <c r="A12" s="18"/>
      <c r="B12" s="10"/>
      <c r="C12" s="11"/>
      <c r="D12" s="11"/>
      <c r="E12" s="11"/>
      <c r="F12" s="11"/>
    </row>
    <row r="13" spans="1:9" x14ac:dyDescent="0.25">
      <c r="A13" s="100" t="s">
        <v>114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</row>
    <row r="14" spans="1:9" x14ac:dyDescent="0.25">
      <c r="A14" s="13" t="s">
        <v>104</v>
      </c>
      <c r="B14" s="10"/>
      <c r="C14" s="11"/>
      <c r="D14" s="11"/>
      <c r="E14" s="11"/>
      <c r="F14" s="11"/>
    </row>
    <row r="15" spans="1:9" x14ac:dyDescent="0.25">
      <c r="A15" s="15" t="s">
        <v>115</v>
      </c>
      <c r="B15" s="10"/>
      <c r="C15" s="11"/>
      <c r="D15" s="11"/>
      <c r="E15" s="11"/>
      <c r="F15" s="12"/>
    </row>
    <row r="16" spans="1:9" x14ac:dyDescent="0.25">
      <c r="A16" s="13" t="s">
        <v>107</v>
      </c>
      <c r="B16" s="10"/>
      <c r="C16" s="11"/>
      <c r="D16" s="11"/>
      <c r="E16" s="11"/>
      <c r="F16" s="12"/>
    </row>
    <row r="17" spans="1:6" x14ac:dyDescent="0.25">
      <c r="A17" s="15" t="s">
        <v>108</v>
      </c>
      <c r="B17" s="10"/>
      <c r="C17" s="11"/>
      <c r="D17" s="11"/>
      <c r="E17" s="11"/>
      <c r="F17" s="1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0"/>
  <sheetViews>
    <sheetView tabSelected="1" workbookViewId="0">
      <selection activeCell="D50" sqref="D5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193" t="s">
        <v>24</v>
      </c>
      <c r="B3" s="194"/>
      <c r="C3" s="194"/>
      <c r="D3" s="194"/>
      <c r="E3" s="194"/>
      <c r="F3" s="194"/>
      <c r="G3" s="194"/>
      <c r="H3" s="194"/>
      <c r="I3" s="19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35" t="s">
        <v>41</v>
      </c>
    </row>
    <row r="5" spans="1:9" ht="25.5" x14ac:dyDescent="0.25">
      <c r="A5" s="219" t="s">
        <v>26</v>
      </c>
      <c r="B5" s="220"/>
      <c r="C5" s="221"/>
      <c r="D5" s="20" t="s">
        <v>27</v>
      </c>
      <c r="E5" s="20" t="s">
        <v>93</v>
      </c>
      <c r="F5" s="21" t="s">
        <v>94</v>
      </c>
      <c r="G5" s="21" t="s">
        <v>95</v>
      </c>
      <c r="H5" s="21" t="s">
        <v>35</v>
      </c>
      <c r="I5" s="21" t="s">
        <v>96</v>
      </c>
    </row>
    <row r="6" spans="1:9" ht="51" x14ac:dyDescent="0.25">
      <c r="A6" s="222" t="s">
        <v>121</v>
      </c>
      <c r="B6" s="223"/>
      <c r="C6" s="224"/>
      <c r="D6" s="125" t="s">
        <v>122</v>
      </c>
      <c r="E6" s="101"/>
      <c r="F6" s="102"/>
      <c r="G6" s="102"/>
      <c r="H6" s="102"/>
      <c r="I6" s="102"/>
    </row>
    <row r="7" spans="1:9" x14ac:dyDescent="0.25">
      <c r="A7" s="222" t="s">
        <v>123</v>
      </c>
      <c r="B7" s="223"/>
      <c r="C7" s="224"/>
      <c r="D7" s="125" t="s">
        <v>124</v>
      </c>
      <c r="E7" s="101"/>
      <c r="F7" s="102"/>
      <c r="G7" s="102"/>
      <c r="H7" s="102"/>
      <c r="I7" s="102"/>
    </row>
    <row r="8" spans="1:9" x14ac:dyDescent="0.25">
      <c r="A8" s="222" t="s">
        <v>125</v>
      </c>
      <c r="B8" s="223"/>
      <c r="C8" s="224"/>
      <c r="D8" s="125" t="s">
        <v>126</v>
      </c>
      <c r="E8" s="101"/>
      <c r="F8" s="102"/>
      <c r="G8" s="102"/>
      <c r="H8" s="102"/>
      <c r="I8" s="102"/>
    </row>
    <row r="9" spans="1:9" s="113" customFormat="1" ht="25.5" x14ac:dyDescent="0.25">
      <c r="A9" s="216" t="s">
        <v>42</v>
      </c>
      <c r="B9" s="217"/>
      <c r="C9" s="218"/>
      <c r="D9" s="39" t="s">
        <v>43</v>
      </c>
      <c r="E9" s="45">
        <f>E10+E14+E33+E56+E64+E77+E83</f>
        <v>1192288.2885393854</v>
      </c>
      <c r="F9" s="45">
        <f>F10+F14+F33+F56+F64+F77+F83</f>
        <v>1308298.5900000001</v>
      </c>
      <c r="G9" s="45">
        <f>G10+G14+G33+G56+G64+G77+G83</f>
        <v>1341837.5900000001</v>
      </c>
      <c r="H9" s="45">
        <f>H10+H14+H33+H56+H64+H77+H83</f>
        <v>1313837.5900000001</v>
      </c>
      <c r="I9" s="45">
        <f>I10+I14+I33+I56+I64+I77+I83</f>
        <v>1313837.5900000001</v>
      </c>
    </row>
    <row r="10" spans="1:9" ht="15" customHeight="1" x14ac:dyDescent="0.25">
      <c r="A10" s="213" t="s">
        <v>44</v>
      </c>
      <c r="B10" s="214"/>
      <c r="C10" s="215"/>
      <c r="D10" s="48" t="s">
        <v>159</v>
      </c>
      <c r="E10" s="44">
        <f>SUM(E12)</f>
        <v>637.06948039020506</v>
      </c>
      <c r="F10" s="43">
        <f>SUM(F12)</f>
        <v>1633</v>
      </c>
      <c r="G10" s="43">
        <f>SUM(G12)</f>
        <v>1633</v>
      </c>
      <c r="H10" s="43">
        <f>SUM(H12)</f>
        <v>1633</v>
      </c>
      <c r="I10" s="43">
        <f>SUM(I12)</f>
        <v>1633</v>
      </c>
    </row>
    <row r="11" spans="1:9" ht="15" customHeight="1" x14ac:dyDescent="0.25">
      <c r="A11" s="210" t="s">
        <v>45</v>
      </c>
      <c r="B11" s="211"/>
      <c r="C11" s="212"/>
      <c r="D11" s="52" t="s">
        <v>13</v>
      </c>
      <c r="E11" s="46">
        <f>E12</f>
        <v>637.06948039020506</v>
      </c>
      <c r="F11" s="47">
        <f>F12</f>
        <v>1633</v>
      </c>
      <c r="G11" s="47">
        <f>G12</f>
        <v>1633</v>
      </c>
      <c r="H11" s="47">
        <f>H12</f>
        <v>1633</v>
      </c>
      <c r="I11" s="47">
        <f>I12</f>
        <v>1633</v>
      </c>
    </row>
    <row r="12" spans="1:9" x14ac:dyDescent="0.25">
      <c r="A12" s="216">
        <v>3</v>
      </c>
      <c r="B12" s="217"/>
      <c r="C12" s="218"/>
      <c r="D12" s="39" t="s">
        <v>15</v>
      </c>
      <c r="E12" s="141">
        <f>E13</f>
        <v>637.06948039020506</v>
      </c>
      <c r="F12" s="34">
        <v>1633</v>
      </c>
      <c r="G12" s="34">
        <v>1633</v>
      </c>
      <c r="H12" s="34">
        <v>1633</v>
      </c>
      <c r="I12" s="34">
        <v>1633</v>
      </c>
    </row>
    <row r="13" spans="1:9" x14ac:dyDescent="0.25">
      <c r="A13" s="225">
        <v>32</v>
      </c>
      <c r="B13" s="226"/>
      <c r="C13" s="227"/>
      <c r="D13" s="38" t="s">
        <v>28</v>
      </c>
      <c r="E13" s="140">
        <f>4800/7.5345</f>
        <v>637.06948039020506</v>
      </c>
      <c r="F13" s="11">
        <v>1633</v>
      </c>
      <c r="G13" s="11">
        <v>1633</v>
      </c>
      <c r="H13" s="11">
        <v>1633</v>
      </c>
      <c r="I13" s="11">
        <v>1633</v>
      </c>
    </row>
    <row r="14" spans="1:9" x14ac:dyDescent="0.25">
      <c r="A14" s="213" t="s">
        <v>52</v>
      </c>
      <c r="B14" s="214"/>
      <c r="C14" s="215"/>
      <c r="D14" s="48" t="s">
        <v>58</v>
      </c>
      <c r="E14" s="44">
        <f>SUM(E16,E19,E22,E25,E28,E31)</f>
        <v>28205.95129072931</v>
      </c>
      <c r="F14" s="44">
        <f>SUM(F16,F19,F22,F25,F28,F31)</f>
        <v>64446.59</v>
      </c>
      <c r="G14" s="44">
        <f>SUM(G16,G18,G21,G24,G27,G30)</f>
        <v>94290.59</v>
      </c>
      <c r="H14" s="44">
        <f t="shared" ref="H14:I14" si="0">SUM(H16,H18,H21,H24,H27,H30)</f>
        <v>94290.59</v>
      </c>
      <c r="I14" s="44">
        <f t="shared" si="0"/>
        <v>94290.59</v>
      </c>
    </row>
    <row r="15" spans="1:9" x14ac:dyDescent="0.25">
      <c r="A15" s="210" t="s">
        <v>45</v>
      </c>
      <c r="B15" s="211"/>
      <c r="C15" s="212"/>
      <c r="D15" s="53" t="s">
        <v>13</v>
      </c>
      <c r="E15" s="46">
        <f>E16</f>
        <v>1697.9215608202269</v>
      </c>
      <c r="F15" s="47">
        <f>F16</f>
        <v>0</v>
      </c>
      <c r="G15" s="47">
        <f t="shared" ref="G15:I16" si="1">G16</f>
        <v>0</v>
      </c>
      <c r="H15" s="47">
        <f t="shared" si="1"/>
        <v>0</v>
      </c>
      <c r="I15" s="47">
        <f t="shared" si="1"/>
        <v>0</v>
      </c>
    </row>
    <row r="16" spans="1:9" x14ac:dyDescent="0.25">
      <c r="A16" s="40">
        <v>3</v>
      </c>
      <c r="B16" s="41"/>
      <c r="C16" s="42"/>
      <c r="D16" s="39" t="s">
        <v>15</v>
      </c>
      <c r="E16" s="45">
        <f>E17</f>
        <v>1697.9215608202269</v>
      </c>
      <c r="F16" s="49">
        <f>F17</f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</row>
    <row r="17" spans="1:11" ht="15" customHeight="1" x14ac:dyDescent="0.25">
      <c r="A17" s="40">
        <v>32</v>
      </c>
      <c r="B17" s="41"/>
      <c r="C17" s="42"/>
      <c r="D17" s="38" t="s">
        <v>28</v>
      </c>
      <c r="E17" s="10">
        <f>12792.99/7.5345</f>
        <v>1697.9215608202269</v>
      </c>
      <c r="F17" s="11">
        <v>0</v>
      </c>
      <c r="G17" s="11">
        <v>0</v>
      </c>
      <c r="H17" s="11">
        <v>0</v>
      </c>
      <c r="I17" s="11">
        <v>0</v>
      </c>
    </row>
    <row r="18" spans="1:11" x14ac:dyDescent="0.25">
      <c r="A18" s="210" t="s">
        <v>50</v>
      </c>
      <c r="B18" s="211"/>
      <c r="C18" s="212"/>
      <c r="D18" s="53" t="s">
        <v>51</v>
      </c>
      <c r="E18" s="46">
        <f>E19</f>
        <v>0</v>
      </c>
      <c r="F18" s="46">
        <f t="shared" ref="F18:I19" si="2">F19</f>
        <v>50000</v>
      </c>
      <c r="G18" s="46">
        <f t="shared" si="2"/>
        <v>50000</v>
      </c>
      <c r="H18" s="46">
        <f t="shared" si="2"/>
        <v>50000</v>
      </c>
      <c r="I18" s="46">
        <f t="shared" si="2"/>
        <v>50000</v>
      </c>
      <c r="K18" s="57"/>
    </row>
    <row r="19" spans="1:11" x14ac:dyDescent="0.25">
      <c r="A19" s="40">
        <v>3</v>
      </c>
      <c r="B19" s="41"/>
      <c r="C19" s="42"/>
      <c r="D19" s="39" t="s">
        <v>15</v>
      </c>
      <c r="E19" s="45">
        <v>0</v>
      </c>
      <c r="F19" s="49">
        <f>F20</f>
        <v>50000</v>
      </c>
      <c r="G19" s="49">
        <f>G20</f>
        <v>50000</v>
      </c>
      <c r="H19" s="49">
        <f t="shared" si="2"/>
        <v>50000</v>
      </c>
      <c r="I19" s="49">
        <f t="shared" si="2"/>
        <v>50000</v>
      </c>
    </row>
    <row r="20" spans="1:11" ht="15" customHeight="1" x14ac:dyDescent="0.25">
      <c r="A20" s="40">
        <v>32</v>
      </c>
      <c r="B20" s="41"/>
      <c r="C20" s="42"/>
      <c r="D20" s="38" t="s">
        <v>28</v>
      </c>
      <c r="E20" s="10">
        <v>0</v>
      </c>
      <c r="F20" s="11">
        <v>50000</v>
      </c>
      <c r="G20" s="11">
        <v>50000</v>
      </c>
      <c r="H20" s="11">
        <v>50000</v>
      </c>
      <c r="I20" s="11">
        <v>50000</v>
      </c>
    </row>
    <row r="21" spans="1:11" x14ac:dyDescent="0.25">
      <c r="A21" s="210" t="s">
        <v>47</v>
      </c>
      <c r="B21" s="211"/>
      <c r="C21" s="212"/>
      <c r="D21" s="53" t="s">
        <v>48</v>
      </c>
      <c r="E21" s="46">
        <f>E22</f>
        <v>11209.30254164178</v>
      </c>
      <c r="F21" s="47">
        <f>F22</f>
        <v>5156</v>
      </c>
      <c r="G21" s="47">
        <f t="shared" ref="G21:I22" si="3">G22</f>
        <v>15000</v>
      </c>
      <c r="H21" s="47">
        <f t="shared" si="3"/>
        <v>15000</v>
      </c>
      <c r="I21" s="47">
        <f t="shared" si="3"/>
        <v>15000</v>
      </c>
    </row>
    <row r="22" spans="1:11" x14ac:dyDescent="0.25">
      <c r="A22" s="40">
        <v>3</v>
      </c>
      <c r="B22" s="41"/>
      <c r="C22" s="42"/>
      <c r="D22" s="39" t="s">
        <v>15</v>
      </c>
      <c r="E22" s="51">
        <f>E23</f>
        <v>11209.30254164178</v>
      </c>
      <c r="F22" s="49">
        <f>F23</f>
        <v>5156</v>
      </c>
      <c r="G22" s="49">
        <f t="shared" si="3"/>
        <v>15000</v>
      </c>
      <c r="H22" s="49">
        <f t="shared" si="3"/>
        <v>15000</v>
      </c>
      <c r="I22" s="49">
        <f t="shared" si="3"/>
        <v>15000</v>
      </c>
    </row>
    <row r="23" spans="1:11" x14ac:dyDescent="0.25">
      <c r="A23" s="40">
        <v>32</v>
      </c>
      <c r="B23" s="41"/>
      <c r="C23" s="42"/>
      <c r="D23" s="38" t="s">
        <v>28</v>
      </c>
      <c r="E23" s="11">
        <f>84456.49/7.5345</f>
        <v>11209.30254164178</v>
      </c>
      <c r="F23" s="11">
        <v>5156</v>
      </c>
      <c r="G23" s="11">
        <v>15000</v>
      </c>
      <c r="H23" s="11">
        <v>15000</v>
      </c>
      <c r="I23" s="11">
        <v>15000</v>
      </c>
    </row>
    <row r="24" spans="1:11" ht="25.5" x14ac:dyDescent="0.25">
      <c r="A24" s="210" t="s">
        <v>86</v>
      </c>
      <c r="B24" s="211"/>
      <c r="C24" s="212"/>
      <c r="D24" s="53" t="s">
        <v>53</v>
      </c>
      <c r="E24" s="46">
        <f>E25</f>
        <v>0</v>
      </c>
      <c r="F24" s="46">
        <f t="shared" ref="F24:I25" si="4">F25</f>
        <v>0</v>
      </c>
      <c r="G24" s="46">
        <f t="shared" si="4"/>
        <v>20000</v>
      </c>
      <c r="H24" s="46">
        <f t="shared" si="4"/>
        <v>20000</v>
      </c>
      <c r="I24" s="46">
        <f t="shared" si="4"/>
        <v>20000</v>
      </c>
    </row>
    <row r="25" spans="1:11" x14ac:dyDescent="0.25">
      <c r="A25" s="40">
        <v>3</v>
      </c>
      <c r="B25" s="41"/>
      <c r="C25" s="42"/>
      <c r="D25" s="39" t="s">
        <v>15</v>
      </c>
      <c r="E25" s="36">
        <v>0</v>
      </c>
      <c r="F25" s="34">
        <v>0</v>
      </c>
      <c r="G25" s="34">
        <f>G26</f>
        <v>20000</v>
      </c>
      <c r="H25" s="34">
        <f t="shared" si="4"/>
        <v>20000</v>
      </c>
      <c r="I25" s="34">
        <f t="shared" si="4"/>
        <v>20000</v>
      </c>
    </row>
    <row r="26" spans="1:11" x14ac:dyDescent="0.25">
      <c r="A26" s="40">
        <v>32</v>
      </c>
      <c r="B26" s="41"/>
      <c r="C26" s="42"/>
      <c r="D26" s="38" t="s">
        <v>28</v>
      </c>
      <c r="E26" s="37">
        <v>0</v>
      </c>
      <c r="F26" s="11">
        <v>0</v>
      </c>
      <c r="G26" s="11">
        <v>20000</v>
      </c>
      <c r="H26" s="11">
        <v>20000</v>
      </c>
      <c r="I26" s="11">
        <v>20000</v>
      </c>
    </row>
    <row r="27" spans="1:11" ht="38.25" x14ac:dyDescent="0.25">
      <c r="A27" s="210" t="s">
        <v>54</v>
      </c>
      <c r="B27" s="211"/>
      <c r="C27" s="212"/>
      <c r="D27" s="53" t="s">
        <v>55</v>
      </c>
      <c r="E27" s="46">
        <f>E28</f>
        <v>7316.6182228415946</v>
      </c>
      <c r="F27" s="46">
        <f>F28</f>
        <v>9290.59</v>
      </c>
      <c r="G27" s="46">
        <f>G28</f>
        <v>9290.59</v>
      </c>
      <c r="H27" s="46">
        <f>H28</f>
        <v>9290.59</v>
      </c>
      <c r="I27" s="46">
        <f>I28</f>
        <v>9290.59</v>
      </c>
    </row>
    <row r="28" spans="1:11" x14ac:dyDescent="0.25">
      <c r="A28" s="40">
        <v>3</v>
      </c>
      <c r="B28" s="41"/>
      <c r="C28" s="42"/>
      <c r="D28" s="39" t="s">
        <v>15</v>
      </c>
      <c r="E28" s="45">
        <f>E29</f>
        <v>7316.6182228415946</v>
      </c>
      <c r="F28" s="34">
        <v>9290.59</v>
      </c>
      <c r="G28" s="34">
        <v>9290.59</v>
      </c>
      <c r="H28" s="34">
        <v>9290.59</v>
      </c>
      <c r="I28" s="34">
        <v>9290.59</v>
      </c>
    </row>
    <row r="29" spans="1:11" x14ac:dyDescent="0.25">
      <c r="A29" s="40">
        <v>32</v>
      </c>
      <c r="B29" s="41"/>
      <c r="C29" s="42"/>
      <c r="D29" s="38" t="s">
        <v>28</v>
      </c>
      <c r="E29" s="10">
        <f>55127.06/7.5345</f>
        <v>7316.6182228415946</v>
      </c>
      <c r="F29" s="11">
        <v>9291</v>
      </c>
      <c r="G29" s="11">
        <v>9291</v>
      </c>
      <c r="H29" s="11">
        <v>9291</v>
      </c>
      <c r="I29" s="11">
        <v>9291</v>
      </c>
    </row>
    <row r="30" spans="1:11" ht="25.5" x14ac:dyDescent="0.25">
      <c r="A30" s="210" t="s">
        <v>56</v>
      </c>
      <c r="B30" s="211"/>
      <c r="C30" s="212"/>
      <c r="D30" s="53" t="s">
        <v>57</v>
      </c>
      <c r="E30" s="46">
        <f>E31</f>
        <v>7982.1089654257075</v>
      </c>
      <c r="F30" s="46">
        <f>F31</f>
        <v>0</v>
      </c>
      <c r="G30" s="46">
        <f>G31</f>
        <v>0</v>
      </c>
      <c r="H30" s="46">
        <f>H31</f>
        <v>0</v>
      </c>
      <c r="I30" s="46">
        <f>I31</f>
        <v>0</v>
      </c>
    </row>
    <row r="31" spans="1:11" x14ac:dyDescent="0.25">
      <c r="A31" s="40">
        <v>3</v>
      </c>
      <c r="B31" s="41"/>
      <c r="C31" s="42"/>
      <c r="D31" s="39" t="s">
        <v>15</v>
      </c>
      <c r="E31" s="45">
        <f>E32</f>
        <v>7982.1089654257075</v>
      </c>
      <c r="F31" s="34">
        <v>0</v>
      </c>
      <c r="G31" s="34">
        <v>0</v>
      </c>
      <c r="H31" s="34">
        <v>0</v>
      </c>
      <c r="I31" s="34">
        <v>0</v>
      </c>
    </row>
    <row r="32" spans="1:11" x14ac:dyDescent="0.25">
      <c r="A32" s="40">
        <v>32</v>
      </c>
      <c r="B32" s="41"/>
      <c r="C32" s="42"/>
      <c r="D32" s="38" t="s">
        <v>28</v>
      </c>
      <c r="E32" s="10">
        <f>60141.2/7.5345</f>
        <v>7982.1089654257075</v>
      </c>
      <c r="F32" s="11">
        <v>0</v>
      </c>
      <c r="G32" s="11">
        <v>0</v>
      </c>
      <c r="H32" s="11">
        <v>0</v>
      </c>
      <c r="I32" s="11">
        <v>0</v>
      </c>
    </row>
    <row r="33" spans="1:11" ht="15" customHeight="1" x14ac:dyDescent="0.25">
      <c r="A33" s="213" t="s">
        <v>59</v>
      </c>
      <c r="B33" s="214"/>
      <c r="C33" s="215"/>
      <c r="D33" s="48" t="s">
        <v>60</v>
      </c>
      <c r="E33" s="44">
        <f>SUM(E38,E45,E41,E34,E52,E74)</f>
        <v>1120465.6115203397</v>
      </c>
      <c r="F33" s="44">
        <f>F37+F41+F44+F52</f>
        <v>1143479</v>
      </c>
      <c r="G33" s="44">
        <f>SUM(G37,G44,G41,G34,G52,G74)</f>
        <v>1177656</v>
      </c>
      <c r="H33" s="44">
        <f>SUM(H37,H44,H41,H34,H52,H74)</f>
        <v>1167656</v>
      </c>
      <c r="I33" s="44">
        <f>SUM(I37,I44,I41,I34,I52,I74)</f>
        <v>1167656</v>
      </c>
    </row>
    <row r="34" spans="1:11" x14ac:dyDescent="0.25">
      <c r="A34" s="210" t="s">
        <v>45</v>
      </c>
      <c r="B34" s="211"/>
      <c r="C34" s="212"/>
      <c r="D34" s="53" t="s">
        <v>13</v>
      </c>
      <c r="E34" s="46">
        <f>E35</f>
        <v>0</v>
      </c>
      <c r="F34" s="46">
        <f>F35</f>
        <v>0</v>
      </c>
      <c r="G34" s="46">
        <f>G35</f>
        <v>0</v>
      </c>
      <c r="H34" s="46">
        <f>H35</f>
        <v>0</v>
      </c>
      <c r="I34" s="46">
        <f>I35</f>
        <v>0</v>
      </c>
    </row>
    <row r="35" spans="1:11" x14ac:dyDescent="0.25">
      <c r="A35" s="40">
        <v>3</v>
      </c>
      <c r="B35" s="41"/>
      <c r="C35" s="42"/>
      <c r="D35" s="39" t="s">
        <v>15</v>
      </c>
      <c r="E35" s="45">
        <v>0</v>
      </c>
      <c r="F35" s="49">
        <v>0</v>
      </c>
      <c r="G35" s="49">
        <v>0</v>
      </c>
      <c r="H35" s="49">
        <v>0</v>
      </c>
      <c r="I35" s="50">
        <v>0</v>
      </c>
    </row>
    <row r="36" spans="1:11" x14ac:dyDescent="0.25">
      <c r="A36" s="40">
        <v>32</v>
      </c>
      <c r="B36" s="41"/>
      <c r="C36" s="42"/>
      <c r="D36" s="38" t="s">
        <v>28</v>
      </c>
      <c r="E36" s="10">
        <v>0</v>
      </c>
      <c r="F36" s="11">
        <v>0</v>
      </c>
      <c r="G36" s="11">
        <v>0</v>
      </c>
      <c r="H36" s="11">
        <v>0</v>
      </c>
      <c r="I36" s="12">
        <v>0</v>
      </c>
    </row>
    <row r="37" spans="1:11" x14ac:dyDescent="0.25">
      <c r="A37" s="210" t="s">
        <v>61</v>
      </c>
      <c r="B37" s="211"/>
      <c r="C37" s="212"/>
      <c r="D37" s="53" t="s">
        <v>62</v>
      </c>
      <c r="E37" s="46">
        <f>E38</f>
        <v>50965.558431216399</v>
      </c>
      <c r="F37" s="46">
        <f>F38</f>
        <v>50964</v>
      </c>
      <c r="G37" s="46">
        <f>G38</f>
        <v>52493</v>
      </c>
      <c r="H37" s="46">
        <f>H38</f>
        <v>52493</v>
      </c>
      <c r="I37" s="46">
        <f>I38</f>
        <v>52493</v>
      </c>
    </row>
    <row r="38" spans="1:11" x14ac:dyDescent="0.25">
      <c r="A38" s="40">
        <v>3</v>
      </c>
      <c r="B38" s="41"/>
      <c r="C38" s="42"/>
      <c r="D38" s="39" t="s">
        <v>15</v>
      </c>
      <c r="E38" s="45">
        <f>E39+E40</f>
        <v>50965.558431216399</v>
      </c>
      <c r="F38" s="49">
        <f>F39+F40</f>
        <v>50964</v>
      </c>
      <c r="G38" s="49">
        <f>G39+G40</f>
        <v>52493</v>
      </c>
      <c r="H38" s="49">
        <f>H39+H40</f>
        <v>52493</v>
      </c>
      <c r="I38" s="49">
        <f>I39+I40</f>
        <v>52493</v>
      </c>
    </row>
    <row r="39" spans="1:11" x14ac:dyDescent="0.25">
      <c r="A39" s="40">
        <v>32</v>
      </c>
      <c r="B39" s="41"/>
      <c r="C39" s="42"/>
      <c r="D39" s="38" t="s">
        <v>63</v>
      </c>
      <c r="E39" s="10">
        <f>376987.5/7.5345</f>
        <v>50034.839737208837</v>
      </c>
      <c r="F39" s="11">
        <v>50035</v>
      </c>
      <c r="G39" s="11">
        <v>51636</v>
      </c>
      <c r="H39" s="11">
        <v>51636</v>
      </c>
      <c r="I39" s="11">
        <v>51636</v>
      </c>
    </row>
    <row r="40" spans="1:11" x14ac:dyDescent="0.25">
      <c r="A40" s="40">
        <v>34</v>
      </c>
      <c r="B40" s="41"/>
      <c r="C40" s="42"/>
      <c r="D40" s="38" t="s">
        <v>49</v>
      </c>
      <c r="E40" s="10">
        <f>7012.5/7.5345</f>
        <v>930.7186940075652</v>
      </c>
      <c r="F40" s="11">
        <v>929</v>
      </c>
      <c r="G40" s="11">
        <v>857</v>
      </c>
      <c r="H40" s="11">
        <v>857</v>
      </c>
      <c r="I40" s="11">
        <v>857</v>
      </c>
    </row>
    <row r="41" spans="1:11" ht="25.5" customHeight="1" x14ac:dyDescent="0.25">
      <c r="A41" s="210" t="s">
        <v>47</v>
      </c>
      <c r="B41" s="211"/>
      <c r="C41" s="212"/>
      <c r="D41" s="53" t="s">
        <v>48</v>
      </c>
      <c r="E41" s="46">
        <f>E42</f>
        <v>0</v>
      </c>
      <c r="F41" s="46">
        <f t="shared" ref="F41:I42" si="5">F42</f>
        <v>29262</v>
      </c>
      <c r="G41" s="46">
        <f t="shared" si="5"/>
        <v>10000</v>
      </c>
      <c r="H41" s="46">
        <f t="shared" si="5"/>
        <v>10000</v>
      </c>
      <c r="I41" s="46">
        <f t="shared" si="5"/>
        <v>10000</v>
      </c>
    </row>
    <row r="42" spans="1:11" x14ac:dyDescent="0.25">
      <c r="A42" s="40">
        <v>3</v>
      </c>
      <c r="B42" s="41"/>
      <c r="C42" s="42"/>
      <c r="D42" s="39" t="s">
        <v>15</v>
      </c>
      <c r="E42" s="45">
        <f>E43</f>
        <v>0</v>
      </c>
      <c r="F42" s="45">
        <f t="shared" si="5"/>
        <v>29262</v>
      </c>
      <c r="G42" s="45">
        <f t="shared" si="5"/>
        <v>10000</v>
      </c>
      <c r="H42" s="45">
        <f t="shared" si="5"/>
        <v>10000</v>
      </c>
      <c r="I42" s="45">
        <f t="shared" si="5"/>
        <v>10000</v>
      </c>
    </row>
    <row r="43" spans="1:11" x14ac:dyDescent="0.25">
      <c r="A43" s="40">
        <v>32</v>
      </c>
      <c r="B43" s="41"/>
      <c r="C43" s="42"/>
      <c r="D43" s="38" t="s">
        <v>28</v>
      </c>
      <c r="E43" s="10">
        <v>0</v>
      </c>
      <c r="F43" s="11">
        <v>29262</v>
      </c>
      <c r="G43" s="11">
        <v>10000</v>
      </c>
      <c r="H43" s="11">
        <v>10000</v>
      </c>
      <c r="I43" s="11">
        <v>10000</v>
      </c>
    </row>
    <row r="44" spans="1:11" x14ac:dyDescent="0.25">
      <c r="A44" s="210" t="s">
        <v>50</v>
      </c>
      <c r="B44" s="211"/>
      <c r="C44" s="212"/>
      <c r="D44" s="53" t="s">
        <v>51</v>
      </c>
      <c r="E44" s="46">
        <f>E45</f>
        <v>1069500.0530891235</v>
      </c>
      <c r="F44" s="46">
        <f>F45</f>
        <v>1043576</v>
      </c>
      <c r="G44" s="46">
        <f>G45</f>
        <v>1100163</v>
      </c>
      <c r="H44" s="46">
        <f>H45</f>
        <v>1090163</v>
      </c>
      <c r="I44" s="46">
        <f>I45</f>
        <v>1090163</v>
      </c>
      <c r="K44" s="57"/>
    </row>
    <row r="45" spans="1:11" x14ac:dyDescent="0.25">
      <c r="A45" s="40" t="s">
        <v>46</v>
      </c>
      <c r="B45" s="41"/>
      <c r="C45" s="42"/>
      <c r="D45" s="38"/>
      <c r="E45" s="51">
        <f>E46+E50</f>
        <v>1069500.0530891235</v>
      </c>
      <c r="F45" s="51">
        <f>F46+F50</f>
        <v>1043576</v>
      </c>
      <c r="G45" s="51">
        <f>G46+G50</f>
        <v>1100163</v>
      </c>
      <c r="H45" s="51">
        <f>H46+H50</f>
        <v>1090163</v>
      </c>
      <c r="I45" s="51">
        <f>I46+I50</f>
        <v>1090163</v>
      </c>
    </row>
    <row r="46" spans="1:11" x14ac:dyDescent="0.25">
      <c r="A46" s="40">
        <v>3</v>
      </c>
      <c r="B46" s="41"/>
      <c r="C46" s="42"/>
      <c r="D46" s="39" t="s">
        <v>15</v>
      </c>
      <c r="E46" s="45">
        <f>E47+E48+E49</f>
        <v>1048212.7493529763</v>
      </c>
      <c r="F46" s="45">
        <f>F47+F48+F49</f>
        <v>1023576</v>
      </c>
      <c r="G46" s="45">
        <f>G47+G48+G49</f>
        <v>1070163</v>
      </c>
      <c r="H46" s="45">
        <f>H47+H48+H49</f>
        <v>1070163</v>
      </c>
      <c r="I46" s="45">
        <f>I47+I48+I49</f>
        <v>1070163</v>
      </c>
    </row>
    <row r="47" spans="1:11" x14ac:dyDescent="0.25">
      <c r="A47" s="40">
        <v>31</v>
      </c>
      <c r="B47" s="41"/>
      <c r="C47" s="42"/>
      <c r="D47" s="38" t="s">
        <v>16</v>
      </c>
      <c r="E47" s="10">
        <f>7678821.16/7.5345</f>
        <v>1019154.7096688566</v>
      </c>
      <c r="F47" s="11">
        <v>995421</v>
      </c>
      <c r="G47" s="11">
        <v>1031588</v>
      </c>
      <c r="H47" s="11">
        <v>1031588</v>
      </c>
      <c r="I47" s="11">
        <v>1031588</v>
      </c>
    </row>
    <row r="48" spans="1:11" x14ac:dyDescent="0.25">
      <c r="A48" s="40">
        <v>32</v>
      </c>
      <c r="B48" s="41"/>
      <c r="C48" s="42"/>
      <c r="D48" s="38" t="s">
        <v>28</v>
      </c>
      <c r="E48" s="10">
        <f>218937.8/7.5345</f>
        <v>29058.039684119714</v>
      </c>
      <c r="F48" s="11">
        <v>28155</v>
      </c>
      <c r="G48" s="11">
        <v>28575</v>
      </c>
      <c r="H48" s="11">
        <v>28575</v>
      </c>
      <c r="I48" s="11">
        <v>28575</v>
      </c>
    </row>
    <row r="49" spans="1:9" ht="38.25" x14ac:dyDescent="0.25">
      <c r="A49" s="40">
        <v>37</v>
      </c>
      <c r="B49" s="41"/>
      <c r="C49" s="42"/>
      <c r="D49" s="38" t="s">
        <v>160</v>
      </c>
      <c r="E49" s="10">
        <v>0</v>
      </c>
      <c r="F49" s="11">
        <v>0</v>
      </c>
      <c r="G49" s="11">
        <v>10000</v>
      </c>
      <c r="H49" s="11">
        <v>10000</v>
      </c>
      <c r="I49" s="11">
        <v>10000</v>
      </c>
    </row>
    <row r="50" spans="1:9" ht="25.5" x14ac:dyDescent="0.25">
      <c r="A50" s="40">
        <v>4</v>
      </c>
      <c r="B50" s="41"/>
      <c r="C50" s="42"/>
      <c r="D50" s="39" t="s">
        <v>17</v>
      </c>
      <c r="E50" s="45">
        <f>E51</f>
        <v>21287.303736147056</v>
      </c>
      <c r="F50" s="45">
        <f>F51</f>
        <v>20000</v>
      </c>
      <c r="G50" s="45">
        <f>G51</f>
        <v>30000</v>
      </c>
      <c r="H50" s="45">
        <f>H51</f>
        <v>20000</v>
      </c>
      <c r="I50" s="45">
        <f>I51</f>
        <v>20000</v>
      </c>
    </row>
    <row r="51" spans="1:9" ht="25.5" x14ac:dyDescent="0.25">
      <c r="A51" s="40">
        <v>42</v>
      </c>
      <c r="B51" s="41"/>
      <c r="C51" s="42"/>
      <c r="D51" s="38" t="s">
        <v>38</v>
      </c>
      <c r="E51" s="10">
        <f>160389.19/7.5345</f>
        <v>21287.303736147056</v>
      </c>
      <c r="F51" s="11">
        <v>20000</v>
      </c>
      <c r="G51" s="11">
        <v>30000</v>
      </c>
      <c r="H51" s="11">
        <v>20000</v>
      </c>
      <c r="I51" s="11">
        <v>20000</v>
      </c>
    </row>
    <row r="52" spans="1:9" ht="25.5" x14ac:dyDescent="0.25">
      <c r="A52" s="210" t="s">
        <v>56</v>
      </c>
      <c r="B52" s="211"/>
      <c r="C52" s="212"/>
      <c r="D52" s="53" t="s">
        <v>57</v>
      </c>
      <c r="E52" s="46">
        <f>E53</f>
        <v>0</v>
      </c>
      <c r="F52" s="46">
        <f>F53</f>
        <v>19677</v>
      </c>
      <c r="G52" s="46">
        <f t="shared" ref="G52:I53" si="6">G53</f>
        <v>15000</v>
      </c>
      <c r="H52" s="46">
        <f t="shared" si="6"/>
        <v>15000</v>
      </c>
      <c r="I52" s="46">
        <f t="shared" si="6"/>
        <v>15000</v>
      </c>
    </row>
    <row r="53" spans="1:9" x14ac:dyDescent="0.25">
      <c r="A53" s="40">
        <v>3</v>
      </c>
      <c r="B53" s="41"/>
      <c r="C53" s="42"/>
      <c r="D53" s="39" t="s">
        <v>15</v>
      </c>
      <c r="E53" s="45">
        <f>E54</f>
        <v>0</v>
      </c>
      <c r="F53" s="45">
        <f>F54+F55</f>
        <v>19677</v>
      </c>
      <c r="G53" s="45">
        <f t="shared" si="6"/>
        <v>15000</v>
      </c>
      <c r="H53" s="45">
        <f t="shared" si="6"/>
        <v>15000</v>
      </c>
      <c r="I53" s="45">
        <f t="shared" si="6"/>
        <v>15000</v>
      </c>
    </row>
    <row r="54" spans="1:9" ht="38.25" x14ac:dyDescent="0.25">
      <c r="A54" s="40">
        <v>37</v>
      </c>
      <c r="B54" s="41"/>
      <c r="C54" s="42"/>
      <c r="D54" s="38" t="s">
        <v>160</v>
      </c>
      <c r="E54" s="10">
        <v>0</v>
      </c>
      <c r="F54" s="11">
        <v>16830</v>
      </c>
      <c r="G54" s="11">
        <v>15000</v>
      </c>
      <c r="H54" s="11">
        <v>15000</v>
      </c>
      <c r="I54" s="11">
        <v>15000</v>
      </c>
    </row>
    <row r="55" spans="1:9" x14ac:dyDescent="0.25">
      <c r="A55" s="40">
        <v>92</v>
      </c>
      <c r="B55" s="41"/>
      <c r="C55" s="42"/>
      <c r="D55" s="38" t="s">
        <v>152</v>
      </c>
      <c r="E55" s="10">
        <v>0</v>
      </c>
      <c r="F55" s="10">
        <v>2847</v>
      </c>
      <c r="G55" s="10">
        <v>0</v>
      </c>
      <c r="H55" s="10">
        <v>0</v>
      </c>
      <c r="I55" s="10">
        <v>0</v>
      </c>
    </row>
    <row r="56" spans="1:9" ht="25.5" customHeight="1" x14ac:dyDescent="0.25">
      <c r="A56" s="213" t="s">
        <v>65</v>
      </c>
      <c r="B56" s="214"/>
      <c r="C56" s="215"/>
      <c r="D56" s="48" t="s">
        <v>66</v>
      </c>
      <c r="E56" s="44">
        <f>E57</f>
        <v>11546.125157608334</v>
      </c>
      <c r="F56" s="43">
        <v>0</v>
      </c>
      <c r="G56" s="43">
        <v>0</v>
      </c>
      <c r="H56" s="43">
        <v>0</v>
      </c>
      <c r="I56" s="59">
        <v>0</v>
      </c>
    </row>
    <row r="57" spans="1:9" ht="15" customHeight="1" x14ac:dyDescent="0.25">
      <c r="A57" s="210" t="s">
        <v>64</v>
      </c>
      <c r="B57" s="211"/>
      <c r="C57" s="212"/>
      <c r="D57" s="53" t="s">
        <v>67</v>
      </c>
      <c r="E57" s="46">
        <f>E58</f>
        <v>11546.125157608334</v>
      </c>
      <c r="F57" s="46">
        <f>F58</f>
        <v>0</v>
      </c>
      <c r="G57" s="46">
        <f>G58</f>
        <v>0</v>
      </c>
      <c r="H57" s="46">
        <f>H58</f>
        <v>0</v>
      </c>
      <c r="I57" s="46">
        <f>I58</f>
        <v>0</v>
      </c>
    </row>
    <row r="58" spans="1:9" x14ac:dyDescent="0.25">
      <c r="A58" s="61" t="s">
        <v>46</v>
      </c>
      <c r="B58" s="62"/>
      <c r="C58" s="63"/>
      <c r="D58" s="38"/>
      <c r="E58" s="10">
        <f>E59+E62</f>
        <v>11546.125157608334</v>
      </c>
      <c r="F58" s="11">
        <v>0</v>
      </c>
      <c r="G58" s="11">
        <v>0</v>
      </c>
      <c r="H58" s="11">
        <v>0</v>
      </c>
      <c r="I58" s="12">
        <v>0</v>
      </c>
    </row>
    <row r="59" spans="1:9" x14ac:dyDescent="0.25">
      <c r="A59" s="40">
        <v>3</v>
      </c>
      <c r="B59" s="41"/>
      <c r="C59" s="42"/>
      <c r="D59" s="39" t="s">
        <v>15</v>
      </c>
      <c r="E59" s="45">
        <f>E60+E61</f>
        <v>11546.125157608334</v>
      </c>
      <c r="F59" s="55">
        <v>0</v>
      </c>
      <c r="G59" s="55">
        <v>0</v>
      </c>
      <c r="H59" s="55">
        <v>0</v>
      </c>
      <c r="I59" s="55">
        <v>0</v>
      </c>
    </row>
    <row r="60" spans="1:9" x14ac:dyDescent="0.25">
      <c r="A60" s="40">
        <v>31</v>
      </c>
      <c r="B60" s="41"/>
      <c r="C60" s="42"/>
      <c r="D60" s="38" t="s">
        <v>16</v>
      </c>
      <c r="E60" s="10">
        <f>46203.14/7.5345</f>
        <v>6132.2104983741456</v>
      </c>
      <c r="F60" s="11">
        <v>0</v>
      </c>
      <c r="G60" s="11">
        <v>0</v>
      </c>
      <c r="H60" s="11">
        <v>0</v>
      </c>
      <c r="I60" s="11">
        <v>0</v>
      </c>
    </row>
    <row r="61" spans="1:9" x14ac:dyDescent="0.25">
      <c r="A61" s="40">
        <v>32</v>
      </c>
      <c r="B61" s="41"/>
      <c r="C61" s="42"/>
      <c r="D61" s="38" t="s">
        <v>28</v>
      </c>
      <c r="E61" s="10">
        <f>40791.14/7.5345</f>
        <v>5413.9146592341895</v>
      </c>
      <c r="F61" s="11">
        <v>0</v>
      </c>
      <c r="G61" s="11">
        <v>0</v>
      </c>
      <c r="H61" s="11">
        <v>0</v>
      </c>
      <c r="I61" s="11">
        <v>0</v>
      </c>
    </row>
    <row r="62" spans="1:9" ht="25.5" x14ac:dyDescent="0.25">
      <c r="A62" s="40">
        <v>4</v>
      </c>
      <c r="B62" s="41"/>
      <c r="C62" s="42"/>
      <c r="D62" s="39" t="s">
        <v>17</v>
      </c>
      <c r="E62" s="45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ht="25.5" x14ac:dyDescent="0.25">
      <c r="A63" s="40">
        <v>42</v>
      </c>
      <c r="B63" s="41"/>
      <c r="C63" s="42"/>
      <c r="D63" s="38" t="s">
        <v>38</v>
      </c>
      <c r="E63" s="10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ht="25.5" x14ac:dyDescent="0.25">
      <c r="A64" s="213" t="s">
        <v>71</v>
      </c>
      <c r="B64" s="214"/>
      <c r="C64" s="215"/>
      <c r="D64" s="48" t="s">
        <v>68</v>
      </c>
      <c r="E64" s="44">
        <f>E65+E68+E74</f>
        <v>3701.5555113146193</v>
      </c>
      <c r="F64" s="44">
        <f>F65+F68+F74</f>
        <v>27963</v>
      </c>
      <c r="G64" s="44">
        <f>G65+G68+G74</f>
        <v>7963</v>
      </c>
      <c r="H64" s="44">
        <f>H65+H68+H74</f>
        <v>7963</v>
      </c>
      <c r="I64" s="44">
        <f>I65+I68+I74</f>
        <v>7963</v>
      </c>
    </row>
    <row r="65" spans="1:9" ht="15" customHeight="1" x14ac:dyDescent="0.25">
      <c r="A65" s="210" t="s">
        <v>45</v>
      </c>
      <c r="B65" s="211"/>
      <c r="C65" s="212"/>
      <c r="D65" s="53" t="s">
        <v>13</v>
      </c>
      <c r="E65" s="46">
        <v>0</v>
      </c>
      <c r="F65" s="47">
        <v>0</v>
      </c>
      <c r="G65" s="47">
        <v>0</v>
      </c>
      <c r="H65" s="47">
        <v>0</v>
      </c>
      <c r="I65" s="54">
        <v>0</v>
      </c>
    </row>
    <row r="66" spans="1:9" ht="25.5" x14ac:dyDescent="0.25">
      <c r="A66" s="40">
        <v>4</v>
      </c>
      <c r="B66" s="41"/>
      <c r="C66" s="42"/>
      <c r="D66" s="39" t="s">
        <v>17</v>
      </c>
      <c r="E66" s="45">
        <v>0</v>
      </c>
      <c r="F66" s="11">
        <v>0</v>
      </c>
      <c r="G66" s="11">
        <v>0</v>
      </c>
      <c r="H66" s="11">
        <v>0</v>
      </c>
      <c r="I66" s="12">
        <v>0</v>
      </c>
    </row>
    <row r="67" spans="1:9" ht="25.5" x14ac:dyDescent="0.25">
      <c r="A67" s="40">
        <v>42</v>
      </c>
      <c r="B67" s="41"/>
      <c r="C67" s="42"/>
      <c r="D67" s="38" t="s">
        <v>38</v>
      </c>
      <c r="E67" s="10">
        <v>0</v>
      </c>
      <c r="F67" s="11">
        <v>0</v>
      </c>
      <c r="G67" s="11">
        <v>0</v>
      </c>
      <c r="H67" s="11">
        <v>0</v>
      </c>
      <c r="I67" s="12">
        <v>0</v>
      </c>
    </row>
    <row r="68" spans="1:9" x14ac:dyDescent="0.25">
      <c r="A68" s="210" t="s">
        <v>61</v>
      </c>
      <c r="B68" s="211"/>
      <c r="C68" s="212"/>
      <c r="D68" s="53" t="s">
        <v>62</v>
      </c>
      <c r="E68" s="46">
        <f>E70</f>
        <v>3701.5555113146193</v>
      </c>
      <c r="F68" s="46">
        <f>F69</f>
        <v>7963</v>
      </c>
      <c r="G68" s="46">
        <f>G69</f>
        <v>7963</v>
      </c>
      <c r="H68" s="46">
        <f>H69</f>
        <v>7963</v>
      </c>
      <c r="I68" s="46">
        <f>I69</f>
        <v>7963</v>
      </c>
    </row>
    <row r="69" spans="1:9" x14ac:dyDescent="0.25">
      <c r="A69" s="61" t="s">
        <v>46</v>
      </c>
      <c r="B69" s="62"/>
      <c r="C69" s="63"/>
      <c r="D69" s="38"/>
      <c r="E69" s="10">
        <f>E70+E73</f>
        <v>3701.5555113146193</v>
      </c>
      <c r="F69" s="11">
        <f>F70+F72</f>
        <v>7963</v>
      </c>
      <c r="G69" s="11">
        <f>G70+G72</f>
        <v>7963</v>
      </c>
      <c r="H69" s="11">
        <f>H70+H72</f>
        <v>7963</v>
      </c>
      <c r="I69" s="11">
        <f>I70+I72</f>
        <v>7963</v>
      </c>
    </row>
    <row r="70" spans="1:9" x14ac:dyDescent="0.25">
      <c r="A70" s="40">
        <v>3</v>
      </c>
      <c r="B70" s="41"/>
      <c r="C70" s="42"/>
      <c r="D70" s="39" t="s">
        <v>15</v>
      </c>
      <c r="E70" s="45">
        <f>E71</f>
        <v>3701.5555113146193</v>
      </c>
      <c r="F70" s="55">
        <f>F71</f>
        <v>4963</v>
      </c>
      <c r="G70" s="55">
        <f>G71</f>
        <v>5963</v>
      </c>
      <c r="H70" s="55">
        <f>H71</f>
        <v>5963</v>
      </c>
      <c r="I70" s="55">
        <f>I71</f>
        <v>5963</v>
      </c>
    </row>
    <row r="71" spans="1:9" x14ac:dyDescent="0.25">
      <c r="A71" s="40">
        <v>32</v>
      </c>
      <c r="B71" s="41"/>
      <c r="C71" s="42"/>
      <c r="D71" s="38" t="s">
        <v>28</v>
      </c>
      <c r="E71" s="10">
        <f>27889.37/7.5345</f>
        <v>3701.5555113146193</v>
      </c>
      <c r="F71" s="11">
        <v>4963</v>
      </c>
      <c r="G71" s="11">
        <v>5963</v>
      </c>
      <c r="H71" s="11">
        <v>5963</v>
      </c>
      <c r="I71" s="11">
        <v>5963</v>
      </c>
    </row>
    <row r="72" spans="1:9" ht="25.5" x14ac:dyDescent="0.25">
      <c r="A72" s="40">
        <v>4</v>
      </c>
      <c r="B72" s="41"/>
      <c r="C72" s="42"/>
      <c r="D72" s="39" t="s">
        <v>17</v>
      </c>
      <c r="E72" s="45">
        <v>0</v>
      </c>
      <c r="F72" s="34">
        <f>F73</f>
        <v>3000</v>
      </c>
      <c r="G72" s="34">
        <f>G73</f>
        <v>2000</v>
      </c>
      <c r="H72" s="34">
        <f>H73</f>
        <v>2000</v>
      </c>
      <c r="I72" s="34">
        <f>I73</f>
        <v>2000</v>
      </c>
    </row>
    <row r="73" spans="1:9" ht="25.5" x14ac:dyDescent="0.25">
      <c r="A73" s="40">
        <v>42</v>
      </c>
      <c r="B73" s="41"/>
      <c r="C73" s="42"/>
      <c r="D73" s="38" t="s">
        <v>38</v>
      </c>
      <c r="E73" s="10">
        <v>0</v>
      </c>
      <c r="F73" s="11">
        <v>3000</v>
      </c>
      <c r="G73" s="11">
        <v>2000</v>
      </c>
      <c r="H73" s="11">
        <v>2000</v>
      </c>
      <c r="I73" s="11">
        <v>2000</v>
      </c>
    </row>
    <row r="74" spans="1:9" ht="17.25" customHeight="1" x14ac:dyDescent="0.25">
      <c r="A74" s="210" t="s">
        <v>151</v>
      </c>
      <c r="B74" s="211"/>
      <c r="C74" s="212"/>
      <c r="D74" s="53" t="s">
        <v>51</v>
      </c>
      <c r="E74" s="46">
        <f>E75</f>
        <v>0</v>
      </c>
      <c r="F74" s="46">
        <f>F75</f>
        <v>20000</v>
      </c>
      <c r="G74" s="46">
        <f>G75</f>
        <v>0</v>
      </c>
      <c r="H74" s="46">
        <f>H75</f>
        <v>0</v>
      </c>
      <c r="I74" s="46">
        <f>I75</f>
        <v>0</v>
      </c>
    </row>
    <row r="75" spans="1:9" x14ac:dyDescent="0.25">
      <c r="A75" s="149">
        <v>3</v>
      </c>
      <c r="B75" s="150"/>
      <c r="C75" s="151"/>
      <c r="D75" s="125" t="s">
        <v>15</v>
      </c>
      <c r="E75" s="153">
        <f>E76</f>
        <v>0</v>
      </c>
      <c r="F75" s="55">
        <f>F76</f>
        <v>20000</v>
      </c>
      <c r="G75" s="55">
        <v>0</v>
      </c>
      <c r="H75" s="55">
        <v>0</v>
      </c>
      <c r="I75" s="55">
        <v>0</v>
      </c>
    </row>
    <row r="76" spans="1:9" x14ac:dyDescent="0.25">
      <c r="A76" s="149">
        <v>32</v>
      </c>
      <c r="B76" s="150"/>
      <c r="C76" s="151"/>
      <c r="D76" s="152" t="s">
        <v>28</v>
      </c>
      <c r="E76" s="123">
        <v>0</v>
      </c>
      <c r="F76" s="136">
        <v>20000</v>
      </c>
      <c r="G76" s="136">
        <v>0</v>
      </c>
      <c r="H76" s="136">
        <v>0</v>
      </c>
      <c r="I76" s="136">
        <v>0</v>
      </c>
    </row>
    <row r="77" spans="1:9" ht="25.5" x14ac:dyDescent="0.25">
      <c r="A77" s="213" t="s">
        <v>76</v>
      </c>
      <c r="B77" s="214"/>
      <c r="C77" s="215"/>
      <c r="D77" s="48" t="s">
        <v>77</v>
      </c>
      <c r="E77" s="44">
        <f>E78</f>
        <v>1609.5308248722542</v>
      </c>
      <c r="F77" s="44">
        <f>F78</f>
        <v>31483</v>
      </c>
      <c r="G77" s="44">
        <f>G78</f>
        <v>20000</v>
      </c>
      <c r="H77" s="44">
        <f>H78</f>
        <v>2000</v>
      </c>
      <c r="I77" s="44">
        <f>I78</f>
        <v>2000</v>
      </c>
    </row>
    <row r="78" spans="1:9" x14ac:dyDescent="0.25">
      <c r="A78" s="210" t="s">
        <v>78</v>
      </c>
      <c r="B78" s="211"/>
      <c r="C78" s="212"/>
      <c r="D78" s="53" t="s">
        <v>79</v>
      </c>
      <c r="E78" s="46">
        <f>E81</f>
        <v>1609.5308248722542</v>
      </c>
      <c r="F78" s="46">
        <f>F81</f>
        <v>31483</v>
      </c>
      <c r="G78" s="46">
        <f>G81+G79</f>
        <v>20000</v>
      </c>
      <c r="H78" s="46">
        <f>H81+H79</f>
        <v>2000</v>
      </c>
      <c r="I78" s="46">
        <f>I81+I79</f>
        <v>2000</v>
      </c>
    </row>
    <row r="79" spans="1:9" x14ac:dyDescent="0.25">
      <c r="A79" s="40">
        <v>3</v>
      </c>
      <c r="B79" s="41"/>
      <c r="C79" s="42"/>
      <c r="D79" s="39" t="s">
        <v>15</v>
      </c>
      <c r="E79" s="45">
        <f>E80</f>
        <v>0</v>
      </c>
      <c r="F79" s="55">
        <f>F80</f>
        <v>0</v>
      </c>
      <c r="G79" s="55">
        <f>G80</f>
        <v>10000</v>
      </c>
      <c r="H79" s="55">
        <f>H80</f>
        <v>1000</v>
      </c>
      <c r="I79" s="55">
        <f>I80</f>
        <v>1000</v>
      </c>
    </row>
    <row r="80" spans="1:9" x14ac:dyDescent="0.25">
      <c r="A80" s="40">
        <v>32</v>
      </c>
      <c r="B80" s="41"/>
      <c r="C80" s="42"/>
      <c r="D80" s="38" t="s">
        <v>28</v>
      </c>
      <c r="E80" s="10">
        <v>0</v>
      </c>
      <c r="F80" s="11">
        <v>0</v>
      </c>
      <c r="G80" s="11">
        <v>10000</v>
      </c>
      <c r="H80" s="11">
        <v>1000</v>
      </c>
      <c r="I80" s="11">
        <v>1000</v>
      </c>
    </row>
    <row r="81" spans="1:9" ht="25.5" x14ac:dyDescent="0.25">
      <c r="A81" s="40">
        <v>4</v>
      </c>
      <c r="B81" s="41"/>
      <c r="C81" s="42"/>
      <c r="D81" s="39" t="s">
        <v>17</v>
      </c>
      <c r="E81" s="45">
        <f>E82</f>
        <v>1609.5308248722542</v>
      </c>
      <c r="F81" s="45">
        <f>F82</f>
        <v>31483</v>
      </c>
      <c r="G81" s="45">
        <f>G82</f>
        <v>10000</v>
      </c>
      <c r="H81" s="45">
        <f>H82</f>
        <v>1000</v>
      </c>
      <c r="I81" s="45">
        <f>I82</f>
        <v>1000</v>
      </c>
    </row>
    <row r="82" spans="1:9" ht="25.5" customHeight="1" x14ac:dyDescent="0.25">
      <c r="A82" s="40">
        <v>42</v>
      </c>
      <c r="B82" s="41"/>
      <c r="C82" s="42"/>
      <c r="D82" s="38" t="s">
        <v>38</v>
      </c>
      <c r="E82" s="10">
        <f>12127.01/7.5345</f>
        <v>1609.5308248722542</v>
      </c>
      <c r="F82" s="11">
        <v>31483</v>
      </c>
      <c r="G82" s="11">
        <v>10000</v>
      </c>
      <c r="H82" s="11">
        <v>1000</v>
      </c>
      <c r="I82" s="12">
        <v>1000</v>
      </c>
    </row>
    <row r="83" spans="1:9" ht="25.5" customHeight="1" x14ac:dyDescent="0.25">
      <c r="A83" s="213" t="s">
        <v>72</v>
      </c>
      <c r="B83" s="214"/>
      <c r="C83" s="215"/>
      <c r="D83" s="48" t="s">
        <v>73</v>
      </c>
      <c r="E83" s="44">
        <f>E84</f>
        <v>26122.444754131</v>
      </c>
      <c r="F83" s="44">
        <f t="shared" ref="F83:I84" si="7">F84</f>
        <v>39294</v>
      </c>
      <c r="G83" s="44">
        <f>G84</f>
        <v>40295</v>
      </c>
      <c r="H83" s="44">
        <f t="shared" si="7"/>
        <v>40295</v>
      </c>
      <c r="I83" s="44">
        <f t="shared" si="7"/>
        <v>40295</v>
      </c>
    </row>
    <row r="84" spans="1:9" ht="25.5" customHeight="1" x14ac:dyDescent="0.25">
      <c r="A84" s="210" t="s">
        <v>74</v>
      </c>
      <c r="B84" s="211"/>
      <c r="C84" s="212"/>
      <c r="D84" s="53" t="s">
        <v>75</v>
      </c>
      <c r="E84" s="46">
        <f>E85</f>
        <v>26122.444754131</v>
      </c>
      <c r="F84" s="46">
        <f t="shared" si="7"/>
        <v>39294</v>
      </c>
      <c r="G84" s="46">
        <f t="shared" si="7"/>
        <v>40295</v>
      </c>
      <c r="H84" s="46">
        <f t="shared" si="7"/>
        <v>40295</v>
      </c>
      <c r="I84" s="46">
        <f t="shared" si="7"/>
        <v>40295</v>
      </c>
    </row>
    <row r="85" spans="1:9" x14ac:dyDescent="0.25">
      <c r="A85" s="40">
        <v>3</v>
      </c>
      <c r="B85" s="41"/>
      <c r="C85" s="42"/>
      <c r="D85" s="39" t="s">
        <v>15</v>
      </c>
      <c r="E85" s="45">
        <f>E86+E87</f>
        <v>26122.444754131</v>
      </c>
      <c r="F85" s="45">
        <f>F86+F87</f>
        <v>39294</v>
      </c>
      <c r="G85" s="45">
        <f>G86+G87</f>
        <v>40295</v>
      </c>
      <c r="H85" s="45">
        <f>H86+H87</f>
        <v>40295</v>
      </c>
      <c r="I85" s="45">
        <f>I86+I87</f>
        <v>40295</v>
      </c>
    </row>
    <row r="86" spans="1:9" x14ac:dyDescent="0.25">
      <c r="A86" s="40">
        <v>31</v>
      </c>
      <c r="B86" s="41"/>
      <c r="C86" s="42"/>
      <c r="D86" s="38" t="s">
        <v>16</v>
      </c>
      <c r="E86" s="10">
        <f>187092.14/7.5345</f>
        <v>24831.394253102397</v>
      </c>
      <c r="F86" s="11">
        <v>37294</v>
      </c>
      <c r="G86" s="11">
        <v>37295</v>
      </c>
      <c r="H86" s="11">
        <v>37295</v>
      </c>
      <c r="I86" s="11">
        <v>37295</v>
      </c>
    </row>
    <row r="87" spans="1:9" x14ac:dyDescent="0.25">
      <c r="A87" s="40">
        <v>32</v>
      </c>
      <c r="B87" s="41"/>
      <c r="C87" s="42"/>
      <c r="D87" s="38" t="s">
        <v>28</v>
      </c>
      <c r="E87" s="10">
        <f>9727.42/7.5345</f>
        <v>1291.0505010286017</v>
      </c>
      <c r="F87" s="11">
        <v>2000</v>
      </c>
      <c r="G87" s="11">
        <v>3000</v>
      </c>
      <c r="H87" s="11">
        <v>3000</v>
      </c>
      <c r="I87" s="11">
        <v>3000</v>
      </c>
    </row>
    <row r="88" spans="1:9" x14ac:dyDescent="0.25">
      <c r="F88" s="57"/>
    </row>
    <row r="89" spans="1:9" x14ac:dyDescent="0.25">
      <c r="E89" s="57"/>
    </row>
    <row r="90" spans="1:9" x14ac:dyDescent="0.25">
      <c r="E90" s="57"/>
    </row>
  </sheetData>
  <mergeCells count="34">
    <mergeCell ref="A33:C33"/>
    <mergeCell ref="A11:C11"/>
    <mergeCell ref="A12:C12"/>
    <mergeCell ref="A13:C13"/>
    <mergeCell ref="A14:C14"/>
    <mergeCell ref="A15:C15"/>
    <mergeCell ref="A21:C21"/>
    <mergeCell ref="A24:C24"/>
    <mergeCell ref="A27:C27"/>
    <mergeCell ref="A30:C30"/>
    <mergeCell ref="A18:C18"/>
    <mergeCell ref="A1:I1"/>
    <mergeCell ref="A3:I3"/>
    <mergeCell ref="A9:C9"/>
    <mergeCell ref="A10:C10"/>
    <mergeCell ref="A5:C5"/>
    <mergeCell ref="A6:C6"/>
    <mergeCell ref="A7:C7"/>
    <mergeCell ref="A8:C8"/>
    <mergeCell ref="A84:C84"/>
    <mergeCell ref="A83:C83"/>
    <mergeCell ref="A77:C77"/>
    <mergeCell ref="A78:C78"/>
    <mergeCell ref="A34:C34"/>
    <mergeCell ref="A65:C65"/>
    <mergeCell ref="A68:C68"/>
    <mergeCell ref="A37:C37"/>
    <mergeCell ref="A44:C44"/>
    <mergeCell ref="A57:C57"/>
    <mergeCell ref="A56:C56"/>
    <mergeCell ref="A64:C64"/>
    <mergeCell ref="A74:C74"/>
    <mergeCell ref="A52:C52"/>
    <mergeCell ref="A41:C41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0B8C-33A7-4D03-B5B8-BE8F0471CB0E}">
  <sheetPr>
    <pageSetUpPr fitToPage="1"/>
  </sheetPr>
  <dimension ref="A1:J56"/>
  <sheetViews>
    <sheetView zoomScaleNormal="100" workbookViewId="0">
      <selection activeCell="E12" sqref="E12"/>
    </sheetView>
  </sheetViews>
  <sheetFormatPr defaultRowHeight="15" x14ac:dyDescent="0.25"/>
  <cols>
    <col min="1" max="1" width="7.42578125" customWidth="1"/>
    <col min="2" max="2" width="8.42578125" customWidth="1"/>
    <col min="3" max="3" width="5.42578125" bestFit="1" customWidth="1"/>
    <col min="4" max="4" width="30.140625" bestFit="1" customWidth="1"/>
    <col min="5" max="5" width="21.140625" bestFit="1" customWidth="1"/>
    <col min="6" max="6" width="14.85546875" customWidth="1"/>
    <col min="7" max="7" width="15.28515625" customWidth="1"/>
    <col min="8" max="9" width="14.42578125" bestFit="1" customWidth="1"/>
  </cols>
  <sheetData>
    <row r="1" spans="1:10" ht="42" customHeight="1" x14ac:dyDescent="0.25">
      <c r="A1" s="193" t="s">
        <v>97</v>
      </c>
      <c r="B1" s="193"/>
      <c r="C1" s="193"/>
      <c r="D1" s="193"/>
      <c r="E1" s="193"/>
      <c r="F1" s="193"/>
      <c r="G1" s="193"/>
      <c r="H1" s="193"/>
      <c r="I1" s="193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93" t="s">
        <v>25</v>
      </c>
      <c r="B3" s="193"/>
      <c r="C3" s="193"/>
      <c r="D3" s="193"/>
      <c r="E3" s="193"/>
      <c r="F3" s="193"/>
      <c r="G3" s="193"/>
      <c r="H3" s="195"/>
      <c r="I3" s="195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93" t="s">
        <v>8</v>
      </c>
      <c r="B5" s="194"/>
      <c r="C5" s="194"/>
      <c r="D5" s="194"/>
      <c r="E5" s="194"/>
      <c r="F5" s="194"/>
      <c r="G5" s="194"/>
      <c r="H5" s="194"/>
      <c r="I5" s="194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193" t="s">
        <v>1</v>
      </c>
      <c r="B7" s="209"/>
      <c r="C7" s="209"/>
      <c r="D7" s="209"/>
      <c r="E7" s="209"/>
      <c r="F7" s="209"/>
      <c r="G7" s="209"/>
      <c r="H7" s="209"/>
      <c r="I7" s="209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A9" s="21" t="s">
        <v>9</v>
      </c>
      <c r="B9" s="20" t="s">
        <v>10</v>
      </c>
      <c r="C9" s="20" t="s">
        <v>11</v>
      </c>
      <c r="D9" s="20" t="s">
        <v>7</v>
      </c>
      <c r="E9" s="20" t="s">
        <v>93</v>
      </c>
      <c r="F9" s="21" t="s">
        <v>94</v>
      </c>
      <c r="G9" s="21" t="s">
        <v>95</v>
      </c>
      <c r="H9" s="21" t="s">
        <v>35</v>
      </c>
      <c r="I9" s="21" t="s">
        <v>98</v>
      </c>
    </row>
    <row r="10" spans="1:10" ht="15.75" customHeight="1" x14ac:dyDescent="0.25">
      <c r="A10" s="83">
        <v>6</v>
      </c>
      <c r="B10" s="70"/>
      <c r="C10" s="69"/>
      <c r="D10" s="83" t="s">
        <v>12</v>
      </c>
      <c r="E10" s="72"/>
      <c r="F10" s="73"/>
      <c r="G10" s="74"/>
      <c r="H10" s="75"/>
      <c r="I10" s="74"/>
    </row>
    <row r="11" spans="1:10" x14ac:dyDescent="0.25">
      <c r="A11" s="76"/>
      <c r="B11" s="86"/>
      <c r="C11" s="77">
        <v>522</v>
      </c>
      <c r="D11" s="77" t="s">
        <v>80</v>
      </c>
      <c r="E11" s="44">
        <v>952906</v>
      </c>
      <c r="F11" s="93">
        <v>1021966</v>
      </c>
      <c r="G11" s="93">
        <v>1021966</v>
      </c>
      <c r="H11" s="93">
        <v>1021966</v>
      </c>
      <c r="I11" s="93">
        <v>1021966</v>
      </c>
    </row>
    <row r="12" spans="1:10" ht="25.5" x14ac:dyDescent="0.25">
      <c r="A12" s="13"/>
      <c r="B12" s="71">
        <v>63</v>
      </c>
      <c r="C12" s="17"/>
      <c r="D12" s="17" t="s">
        <v>36</v>
      </c>
      <c r="E12" s="10">
        <v>952906</v>
      </c>
      <c r="F12" s="11">
        <v>1021966</v>
      </c>
      <c r="G12" s="11">
        <v>1021966</v>
      </c>
      <c r="H12" s="11">
        <v>1021966</v>
      </c>
      <c r="I12" s="11">
        <v>1021966</v>
      </c>
      <c r="J12" s="66"/>
    </row>
    <row r="13" spans="1:10" ht="45" x14ac:dyDescent="0.25">
      <c r="A13" s="76"/>
      <c r="B13" s="76"/>
      <c r="C13" s="77">
        <v>529</v>
      </c>
      <c r="D13" s="77" t="s">
        <v>89</v>
      </c>
      <c r="E13" s="95">
        <v>2292</v>
      </c>
      <c r="F13" s="95">
        <v>9291</v>
      </c>
      <c r="G13" s="95">
        <v>9291</v>
      </c>
      <c r="H13" s="95">
        <v>9291</v>
      </c>
      <c r="I13" s="95">
        <v>9291</v>
      </c>
      <c r="J13" s="64"/>
    </row>
    <row r="14" spans="1:10" ht="25.5" x14ac:dyDescent="0.25">
      <c r="A14" s="13"/>
      <c r="B14" s="71">
        <v>63</v>
      </c>
      <c r="C14" s="17"/>
      <c r="D14" s="17" t="s">
        <v>36</v>
      </c>
      <c r="E14" s="10">
        <v>2292</v>
      </c>
      <c r="F14" s="11">
        <v>9290.59</v>
      </c>
      <c r="G14" s="11">
        <v>9290.59</v>
      </c>
      <c r="H14" s="11">
        <v>9290.59</v>
      </c>
      <c r="I14" s="11">
        <v>9290.59</v>
      </c>
      <c r="J14" s="64"/>
    </row>
    <row r="15" spans="1:10" x14ac:dyDescent="0.25">
      <c r="A15" s="90"/>
      <c r="B15" s="91"/>
      <c r="C15" s="92">
        <v>571</v>
      </c>
      <c r="D15" s="92" t="s">
        <v>81</v>
      </c>
      <c r="E15" s="95">
        <v>616</v>
      </c>
      <c r="F15" s="43">
        <v>2787</v>
      </c>
      <c r="G15" s="43">
        <v>2787</v>
      </c>
      <c r="H15" s="43">
        <v>2787</v>
      </c>
      <c r="I15" s="43">
        <v>2787</v>
      </c>
    </row>
    <row r="16" spans="1:10" ht="25.5" x14ac:dyDescent="0.25">
      <c r="A16" s="13"/>
      <c r="B16" s="71">
        <v>63</v>
      </c>
      <c r="C16" s="17"/>
      <c r="D16" s="17" t="s">
        <v>36</v>
      </c>
      <c r="E16" s="10">
        <v>616</v>
      </c>
      <c r="F16" s="11">
        <v>2787</v>
      </c>
      <c r="G16" s="11">
        <v>2787</v>
      </c>
      <c r="H16" s="11">
        <v>2787</v>
      </c>
      <c r="I16" s="11">
        <v>2787</v>
      </c>
    </row>
    <row r="17" spans="1:9" ht="30" x14ac:dyDescent="0.25">
      <c r="A17" s="78"/>
      <c r="B17" s="88"/>
      <c r="C17" s="79">
        <v>523</v>
      </c>
      <c r="D17" s="81" t="s">
        <v>85</v>
      </c>
      <c r="E17" s="44">
        <v>20301</v>
      </c>
      <c r="F17" s="43">
        <v>39817</v>
      </c>
      <c r="G17" s="43">
        <v>0</v>
      </c>
      <c r="H17" s="97">
        <v>0</v>
      </c>
      <c r="I17" s="96">
        <v>0</v>
      </c>
    </row>
    <row r="18" spans="1:9" ht="25.5" x14ac:dyDescent="0.25">
      <c r="A18" s="14"/>
      <c r="B18" s="85">
        <v>63</v>
      </c>
      <c r="C18" s="15"/>
      <c r="D18" s="17" t="s">
        <v>36</v>
      </c>
      <c r="E18" s="10">
        <v>20301</v>
      </c>
      <c r="F18" s="11">
        <v>39817</v>
      </c>
      <c r="G18" s="11">
        <v>0</v>
      </c>
      <c r="H18" s="94">
        <v>0</v>
      </c>
      <c r="I18" s="11">
        <v>0</v>
      </c>
    </row>
    <row r="19" spans="1:9" x14ac:dyDescent="0.25">
      <c r="A19" s="80"/>
      <c r="B19" s="87"/>
      <c r="C19" s="80">
        <v>431</v>
      </c>
      <c r="D19" s="87" t="s">
        <v>48</v>
      </c>
      <c r="E19" s="98">
        <v>7277</v>
      </c>
      <c r="F19" s="43">
        <v>24156</v>
      </c>
      <c r="G19" s="43">
        <v>24156</v>
      </c>
      <c r="H19" s="43">
        <v>24156</v>
      </c>
      <c r="I19" s="43">
        <v>24156</v>
      </c>
    </row>
    <row r="20" spans="1:9" ht="38.25" x14ac:dyDescent="0.25">
      <c r="A20" s="14"/>
      <c r="B20" s="85">
        <v>65</v>
      </c>
      <c r="C20" s="15"/>
      <c r="D20" s="82" t="s">
        <v>82</v>
      </c>
      <c r="E20" s="68">
        <v>7277</v>
      </c>
      <c r="F20" s="67">
        <v>24156</v>
      </c>
      <c r="G20" s="67">
        <v>24156</v>
      </c>
      <c r="H20" s="67">
        <v>24156</v>
      </c>
      <c r="I20" s="67">
        <v>24156</v>
      </c>
    </row>
    <row r="21" spans="1:9" x14ac:dyDescent="0.25">
      <c r="A21" s="80"/>
      <c r="B21" s="80"/>
      <c r="C21" s="80">
        <v>621</v>
      </c>
      <c r="D21" s="81" t="s">
        <v>91</v>
      </c>
      <c r="E21" s="44">
        <v>39427</v>
      </c>
      <c r="F21" s="44">
        <v>0</v>
      </c>
      <c r="G21" s="44">
        <v>0</v>
      </c>
      <c r="H21" s="44">
        <v>0</v>
      </c>
      <c r="I21" s="44">
        <v>0</v>
      </c>
    </row>
    <row r="22" spans="1:9" x14ac:dyDescent="0.25">
      <c r="A22" s="14"/>
      <c r="B22" s="85">
        <v>922</v>
      </c>
      <c r="C22" s="15"/>
      <c r="D22" s="82" t="s">
        <v>90</v>
      </c>
      <c r="E22" s="11">
        <v>39427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80"/>
      <c r="B23" s="87"/>
      <c r="C23" s="80">
        <v>11</v>
      </c>
      <c r="D23" s="80" t="s">
        <v>83</v>
      </c>
      <c r="E23" s="43">
        <v>74592</v>
      </c>
      <c r="F23" s="43">
        <v>48285</v>
      </c>
      <c r="G23" s="43">
        <v>48285</v>
      </c>
      <c r="H23" s="43">
        <v>48285</v>
      </c>
      <c r="I23" s="43">
        <v>48285</v>
      </c>
    </row>
    <row r="24" spans="1:9" ht="38.25" x14ac:dyDescent="0.25">
      <c r="A24" s="14"/>
      <c r="B24" s="85">
        <v>67</v>
      </c>
      <c r="C24" s="15"/>
      <c r="D24" s="82" t="s">
        <v>37</v>
      </c>
      <c r="E24" s="68">
        <v>74592</v>
      </c>
      <c r="F24" s="68">
        <v>48285</v>
      </c>
      <c r="G24" s="68">
        <v>48285</v>
      </c>
      <c r="H24" s="68">
        <v>48285</v>
      </c>
      <c r="I24" s="68">
        <v>48285</v>
      </c>
    </row>
    <row r="25" spans="1:9" x14ac:dyDescent="0.25">
      <c r="A25" s="80"/>
      <c r="B25" s="87"/>
      <c r="C25" s="80">
        <v>12</v>
      </c>
      <c r="D25" s="81" t="s">
        <v>88</v>
      </c>
      <c r="E25" s="44">
        <v>26993</v>
      </c>
      <c r="F25" s="43">
        <v>50966</v>
      </c>
      <c r="G25" s="43">
        <v>50966</v>
      </c>
      <c r="H25" s="43">
        <v>50966</v>
      </c>
      <c r="I25" s="43">
        <v>50966</v>
      </c>
    </row>
    <row r="26" spans="1:9" ht="38.25" x14ac:dyDescent="0.25">
      <c r="A26" s="14"/>
      <c r="B26" s="85">
        <v>67</v>
      </c>
      <c r="C26" s="15"/>
      <c r="D26" s="17" t="s">
        <v>87</v>
      </c>
      <c r="E26" s="10">
        <v>26993</v>
      </c>
      <c r="F26" s="67">
        <v>50966</v>
      </c>
      <c r="G26" s="67">
        <v>50966</v>
      </c>
      <c r="H26" s="67">
        <v>50966</v>
      </c>
      <c r="I26" s="67">
        <v>50966</v>
      </c>
    </row>
    <row r="27" spans="1:9" ht="15.75" x14ac:dyDescent="0.25">
      <c r="A27" s="83"/>
      <c r="B27" s="89"/>
      <c r="C27" s="84"/>
      <c r="D27" s="84" t="s">
        <v>84</v>
      </c>
      <c r="E27" s="99">
        <f>SUM(E25,E23,E21,E19,E17,E15,E13,E11)</f>
        <v>1124404</v>
      </c>
      <c r="F27" s="99">
        <v>1197267</v>
      </c>
      <c r="G27" s="99">
        <v>1157450</v>
      </c>
      <c r="H27" s="99">
        <v>1157450</v>
      </c>
      <c r="I27" s="99">
        <v>1157450</v>
      </c>
    </row>
    <row r="28" spans="1:9" x14ac:dyDescent="0.25">
      <c r="A28" s="65"/>
      <c r="B28" s="65"/>
      <c r="C28" s="56"/>
      <c r="D28" s="56"/>
      <c r="E28" s="64"/>
      <c r="F28" s="64"/>
      <c r="G28" s="64"/>
      <c r="H28" s="64"/>
      <c r="I28" s="58"/>
    </row>
    <row r="30" spans="1:9" ht="15.75" x14ac:dyDescent="0.25">
      <c r="A30" s="193" t="s">
        <v>14</v>
      </c>
      <c r="B30" s="193"/>
      <c r="C30" s="193"/>
      <c r="D30" s="193"/>
      <c r="E30" s="193"/>
      <c r="F30" s="193"/>
      <c r="G30" s="193"/>
      <c r="H30" s="193"/>
      <c r="I30" s="193"/>
    </row>
    <row r="31" spans="1:9" ht="18" x14ac:dyDescent="0.25">
      <c r="A31" s="5"/>
      <c r="B31" s="5"/>
      <c r="C31" s="5"/>
      <c r="D31" s="5"/>
      <c r="E31" s="5"/>
      <c r="F31" s="5"/>
      <c r="G31" s="5"/>
      <c r="H31" s="6"/>
      <c r="I31" s="6"/>
    </row>
    <row r="32" spans="1:9" ht="25.5" x14ac:dyDescent="0.25">
      <c r="A32" s="21" t="s">
        <v>9</v>
      </c>
      <c r="B32" s="20" t="s">
        <v>10</v>
      </c>
      <c r="C32" s="20" t="s">
        <v>11</v>
      </c>
      <c r="D32" s="20" t="s">
        <v>7</v>
      </c>
      <c r="E32" s="20" t="s">
        <v>93</v>
      </c>
      <c r="F32" s="21" t="s">
        <v>94</v>
      </c>
      <c r="G32" s="21" t="s">
        <v>95</v>
      </c>
      <c r="H32" s="21" t="s">
        <v>35</v>
      </c>
      <c r="I32" s="21" t="s">
        <v>98</v>
      </c>
    </row>
    <row r="33" spans="1:9" ht="15.75" x14ac:dyDescent="0.25">
      <c r="A33" s="83">
        <v>3</v>
      </c>
      <c r="B33" s="70"/>
      <c r="C33" s="69"/>
      <c r="D33" s="83" t="s">
        <v>15</v>
      </c>
      <c r="E33" s="72"/>
      <c r="F33" s="73"/>
      <c r="G33" s="74"/>
      <c r="H33" s="75"/>
      <c r="I33" s="74"/>
    </row>
    <row r="34" spans="1:9" x14ac:dyDescent="0.25">
      <c r="A34" s="76"/>
      <c r="B34" s="86"/>
      <c r="C34" s="77">
        <v>522</v>
      </c>
      <c r="D34" s="77" t="s">
        <v>80</v>
      </c>
      <c r="E34" s="44">
        <v>952906</v>
      </c>
      <c r="F34" s="93">
        <v>1021966</v>
      </c>
      <c r="G34" s="93">
        <v>1021966</v>
      </c>
      <c r="H34" s="93">
        <v>1021966</v>
      </c>
      <c r="I34" s="93">
        <v>1021966</v>
      </c>
    </row>
    <row r="35" spans="1:9" x14ac:dyDescent="0.25">
      <c r="A35" s="13"/>
      <c r="B35" s="71">
        <v>31</v>
      </c>
      <c r="C35" s="17"/>
      <c r="D35" s="14" t="s">
        <v>16</v>
      </c>
      <c r="E35" s="10">
        <v>914664</v>
      </c>
      <c r="F35" s="11">
        <v>995421</v>
      </c>
      <c r="G35" s="11">
        <v>995421</v>
      </c>
      <c r="H35" s="11">
        <v>995421</v>
      </c>
      <c r="I35" s="11">
        <v>995421</v>
      </c>
    </row>
    <row r="36" spans="1:9" x14ac:dyDescent="0.25">
      <c r="A36" s="13"/>
      <c r="B36" s="71">
        <v>32</v>
      </c>
      <c r="C36" s="17"/>
      <c r="D36" s="14" t="s">
        <v>28</v>
      </c>
      <c r="E36" s="10">
        <v>17952</v>
      </c>
      <c r="F36" s="10">
        <v>26545</v>
      </c>
      <c r="G36" s="10">
        <v>26545</v>
      </c>
      <c r="H36" s="10">
        <v>26545</v>
      </c>
      <c r="I36" s="10">
        <v>26545</v>
      </c>
    </row>
    <row r="37" spans="1:9" ht="25.5" x14ac:dyDescent="0.25">
      <c r="A37" s="13"/>
      <c r="B37" s="71">
        <v>42</v>
      </c>
      <c r="C37" s="17"/>
      <c r="D37" s="82" t="s">
        <v>17</v>
      </c>
      <c r="E37" s="10">
        <v>20290</v>
      </c>
      <c r="F37" s="10">
        <v>0</v>
      </c>
      <c r="G37" s="10">
        <v>0</v>
      </c>
      <c r="H37" s="10">
        <v>0</v>
      </c>
      <c r="I37" s="10">
        <v>0</v>
      </c>
    </row>
    <row r="38" spans="1:9" ht="45" x14ac:dyDescent="0.25">
      <c r="A38" s="76"/>
      <c r="B38" s="76"/>
      <c r="C38" s="77">
        <v>529</v>
      </c>
      <c r="D38" s="77" t="s">
        <v>89</v>
      </c>
      <c r="E38" s="95">
        <v>2292</v>
      </c>
      <c r="F38" s="95">
        <v>9291</v>
      </c>
      <c r="G38" s="95">
        <v>9291</v>
      </c>
      <c r="H38" s="95">
        <v>9291</v>
      </c>
      <c r="I38" s="95">
        <v>9291</v>
      </c>
    </row>
    <row r="39" spans="1:9" ht="25.5" x14ac:dyDescent="0.25">
      <c r="A39" s="13"/>
      <c r="B39" s="71">
        <v>32</v>
      </c>
      <c r="C39" s="17"/>
      <c r="D39" s="17" t="s">
        <v>36</v>
      </c>
      <c r="E39" s="10">
        <v>2292</v>
      </c>
      <c r="F39" s="11">
        <v>9291</v>
      </c>
      <c r="G39" s="11">
        <v>9291</v>
      </c>
      <c r="H39" s="11">
        <v>9291</v>
      </c>
      <c r="I39" s="11">
        <v>9291</v>
      </c>
    </row>
    <row r="40" spans="1:9" x14ac:dyDescent="0.25">
      <c r="A40" s="90"/>
      <c r="B40" s="91"/>
      <c r="C40" s="92">
        <v>571</v>
      </c>
      <c r="D40" s="92" t="s">
        <v>81</v>
      </c>
      <c r="E40" s="95">
        <v>616</v>
      </c>
      <c r="F40" s="43">
        <v>2787</v>
      </c>
      <c r="G40" s="43">
        <v>2787</v>
      </c>
      <c r="H40" s="43">
        <v>2787</v>
      </c>
      <c r="I40" s="43">
        <v>2787</v>
      </c>
    </row>
    <row r="41" spans="1:9" ht="25.5" x14ac:dyDescent="0.25">
      <c r="A41" s="13"/>
      <c r="B41" s="71">
        <v>32</v>
      </c>
      <c r="C41" s="17"/>
      <c r="D41" s="17" t="s">
        <v>36</v>
      </c>
      <c r="E41" s="10">
        <v>616</v>
      </c>
      <c r="F41" s="11">
        <v>2787</v>
      </c>
      <c r="G41" s="11">
        <v>2787</v>
      </c>
      <c r="H41" s="11">
        <v>2787</v>
      </c>
      <c r="I41" s="11">
        <v>2787</v>
      </c>
    </row>
    <row r="42" spans="1:9" ht="30" x14ac:dyDescent="0.25">
      <c r="A42" s="78"/>
      <c r="B42" s="88"/>
      <c r="C42" s="79">
        <v>523</v>
      </c>
      <c r="D42" s="81" t="s">
        <v>85</v>
      </c>
      <c r="E42" s="44">
        <v>20301</v>
      </c>
      <c r="F42" s="43">
        <v>39817</v>
      </c>
      <c r="G42" s="43">
        <v>0</v>
      </c>
      <c r="H42" s="97">
        <v>0</v>
      </c>
      <c r="I42" s="96">
        <v>0</v>
      </c>
    </row>
    <row r="43" spans="1:9" x14ac:dyDescent="0.25">
      <c r="A43" s="14"/>
      <c r="B43" s="85">
        <v>31</v>
      </c>
      <c r="C43" s="15"/>
      <c r="D43" s="14" t="s">
        <v>16</v>
      </c>
      <c r="E43" s="10">
        <v>5166</v>
      </c>
      <c r="F43" s="11">
        <v>11945</v>
      </c>
      <c r="G43" s="11">
        <v>0</v>
      </c>
      <c r="H43" s="94">
        <v>0</v>
      </c>
      <c r="I43" s="11">
        <v>0</v>
      </c>
    </row>
    <row r="44" spans="1:9" x14ac:dyDescent="0.25">
      <c r="A44" s="14"/>
      <c r="B44" s="85">
        <v>32</v>
      </c>
      <c r="C44" s="15"/>
      <c r="D44" s="14" t="s">
        <v>28</v>
      </c>
      <c r="E44" s="10">
        <v>10304</v>
      </c>
      <c r="F44" s="11">
        <v>27872</v>
      </c>
      <c r="G44" s="11">
        <v>0</v>
      </c>
      <c r="H44" s="94">
        <v>0</v>
      </c>
      <c r="I44" s="11">
        <v>0</v>
      </c>
    </row>
    <row r="45" spans="1:9" ht="25.5" x14ac:dyDescent="0.25">
      <c r="A45" s="14"/>
      <c r="B45" s="85">
        <v>42</v>
      </c>
      <c r="C45" s="15"/>
      <c r="D45" s="82" t="s">
        <v>17</v>
      </c>
      <c r="E45" s="10">
        <v>4831</v>
      </c>
      <c r="F45" s="11">
        <v>0</v>
      </c>
      <c r="G45" s="11">
        <v>0</v>
      </c>
      <c r="H45" s="94">
        <v>0</v>
      </c>
      <c r="I45" s="11">
        <v>0</v>
      </c>
    </row>
    <row r="46" spans="1:9" ht="15.75" customHeight="1" x14ac:dyDescent="0.25">
      <c r="A46" s="80"/>
      <c r="B46" s="87"/>
      <c r="C46" s="80">
        <v>431</v>
      </c>
      <c r="D46" s="87" t="s">
        <v>48</v>
      </c>
      <c r="E46" s="98">
        <v>7277</v>
      </c>
      <c r="F46" s="43">
        <v>24156</v>
      </c>
      <c r="G46" s="43">
        <v>24156</v>
      </c>
      <c r="H46" s="43">
        <v>24156</v>
      </c>
      <c r="I46" s="43">
        <v>24156</v>
      </c>
    </row>
    <row r="47" spans="1:9" x14ac:dyDescent="0.25">
      <c r="A47" s="14"/>
      <c r="B47" s="85">
        <v>32</v>
      </c>
      <c r="C47" s="15"/>
      <c r="D47" s="14" t="s">
        <v>28</v>
      </c>
      <c r="E47" s="68">
        <v>7277</v>
      </c>
      <c r="F47" s="67">
        <v>24156</v>
      </c>
      <c r="G47" s="67">
        <v>24156</v>
      </c>
      <c r="H47" s="67">
        <v>24156</v>
      </c>
      <c r="I47" s="67">
        <v>24156</v>
      </c>
    </row>
    <row r="48" spans="1:9" x14ac:dyDescent="0.25">
      <c r="A48" s="80"/>
      <c r="B48" s="80"/>
      <c r="C48" s="80">
        <v>621</v>
      </c>
      <c r="D48" s="81" t="s">
        <v>91</v>
      </c>
      <c r="E48" s="44">
        <v>39427</v>
      </c>
      <c r="F48" s="44">
        <v>0</v>
      </c>
      <c r="G48" s="44">
        <v>0</v>
      </c>
      <c r="H48" s="44">
        <v>0</v>
      </c>
      <c r="I48" s="44">
        <v>0</v>
      </c>
    </row>
    <row r="49" spans="1:9" x14ac:dyDescent="0.25">
      <c r="A49" s="14"/>
      <c r="B49" s="85">
        <v>42</v>
      </c>
      <c r="C49" s="15"/>
      <c r="D49" s="82" t="s">
        <v>90</v>
      </c>
      <c r="E49" s="11">
        <v>39427</v>
      </c>
      <c r="F49" s="11">
        <v>0</v>
      </c>
      <c r="G49" s="11">
        <v>0</v>
      </c>
      <c r="H49" s="11">
        <v>0</v>
      </c>
      <c r="I49" s="11">
        <v>0</v>
      </c>
    </row>
    <row r="50" spans="1:9" x14ac:dyDescent="0.25">
      <c r="A50" s="80"/>
      <c r="B50" s="87"/>
      <c r="C50" s="80">
        <v>11</v>
      </c>
      <c r="D50" s="80" t="s">
        <v>83</v>
      </c>
      <c r="E50" s="43">
        <v>74592</v>
      </c>
      <c r="F50" s="43">
        <v>48285</v>
      </c>
      <c r="G50" s="43">
        <v>48285</v>
      </c>
      <c r="H50" s="43">
        <v>48285</v>
      </c>
      <c r="I50" s="43">
        <v>48285</v>
      </c>
    </row>
    <row r="51" spans="1:9" x14ac:dyDescent="0.25">
      <c r="A51" s="14"/>
      <c r="B51" s="85">
        <v>31</v>
      </c>
      <c r="C51" s="14"/>
      <c r="D51" s="14" t="s">
        <v>16</v>
      </c>
      <c r="E51" s="11">
        <v>24731</v>
      </c>
      <c r="F51" s="11">
        <v>37295</v>
      </c>
      <c r="G51" s="11">
        <v>37295</v>
      </c>
      <c r="H51" s="11">
        <v>37295</v>
      </c>
      <c r="I51" s="11">
        <v>37295</v>
      </c>
    </row>
    <row r="52" spans="1:9" x14ac:dyDescent="0.25">
      <c r="A52" s="14"/>
      <c r="B52" s="85">
        <v>32</v>
      </c>
      <c r="C52" s="15"/>
      <c r="D52" s="14" t="s">
        <v>28</v>
      </c>
      <c r="E52" s="68">
        <v>49861</v>
      </c>
      <c r="F52" s="68">
        <v>10990</v>
      </c>
      <c r="G52" s="68">
        <v>10990</v>
      </c>
      <c r="H52" s="68">
        <v>10990</v>
      </c>
      <c r="I52" s="68">
        <v>10990</v>
      </c>
    </row>
    <row r="53" spans="1:9" x14ac:dyDescent="0.25">
      <c r="A53" s="80"/>
      <c r="B53" s="87"/>
      <c r="C53" s="80">
        <v>12</v>
      </c>
      <c r="D53" s="81" t="s">
        <v>88</v>
      </c>
      <c r="E53" s="44">
        <v>26993</v>
      </c>
      <c r="F53" s="43">
        <v>50966</v>
      </c>
      <c r="G53" s="43">
        <v>50966</v>
      </c>
      <c r="H53" s="43">
        <v>50966</v>
      </c>
      <c r="I53" s="43">
        <v>50966</v>
      </c>
    </row>
    <row r="54" spans="1:9" x14ac:dyDescent="0.25">
      <c r="A54" s="14"/>
      <c r="B54" s="85">
        <v>32</v>
      </c>
      <c r="C54" s="15"/>
      <c r="D54" s="14" t="s">
        <v>28</v>
      </c>
      <c r="E54" s="10">
        <v>26665</v>
      </c>
      <c r="F54" s="67">
        <v>50036</v>
      </c>
      <c r="G54" s="67">
        <v>50036</v>
      </c>
      <c r="H54" s="67">
        <v>50036</v>
      </c>
      <c r="I54" s="67">
        <v>50036</v>
      </c>
    </row>
    <row r="55" spans="1:9" x14ac:dyDescent="0.25">
      <c r="A55" s="14"/>
      <c r="B55" s="85">
        <v>34</v>
      </c>
      <c r="C55" s="15"/>
      <c r="D55" s="14" t="s">
        <v>49</v>
      </c>
      <c r="E55" s="10">
        <v>328</v>
      </c>
      <c r="F55" s="68">
        <v>930</v>
      </c>
      <c r="G55" s="68">
        <v>930</v>
      </c>
      <c r="H55" s="68">
        <v>930</v>
      </c>
      <c r="I55" s="68">
        <v>930</v>
      </c>
    </row>
    <row r="56" spans="1:9" ht="15.75" x14ac:dyDescent="0.25">
      <c r="A56" s="83"/>
      <c r="B56" s="89"/>
      <c r="C56" s="84"/>
      <c r="D56" s="84" t="s">
        <v>92</v>
      </c>
      <c r="E56" s="99">
        <v>1124404</v>
      </c>
      <c r="F56" s="99">
        <v>1197267</v>
      </c>
      <c r="G56" s="99">
        <v>1157450</v>
      </c>
      <c r="H56" s="99">
        <v>1157450</v>
      </c>
      <c r="I56" s="99">
        <v>1157450</v>
      </c>
    </row>
  </sheetData>
  <mergeCells count="5">
    <mergeCell ref="A1:I1"/>
    <mergeCell ref="A3:I3"/>
    <mergeCell ref="A5:I5"/>
    <mergeCell ref="A7:I7"/>
    <mergeCell ref="A30:I30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 Račun prihoda i rashoda (2)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Kristina Štajdohar-Prajdić</cp:lastModifiedBy>
  <cp:lastPrinted>2023-10-24T11:56:06Z</cp:lastPrinted>
  <dcterms:created xsi:type="dcterms:W3CDTF">2022-08-12T12:51:27Z</dcterms:created>
  <dcterms:modified xsi:type="dcterms:W3CDTF">2023-10-24T11:56:40Z</dcterms:modified>
</cp:coreProperties>
</file>