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carnet-my.sharepoint.com/personal/martina_cekic_skole_hr/Documents/MARTINA/DOC/FIN.IZVJEŠTAJI/REBALANS/REBALANS 2024/3/"/>
    </mc:Choice>
  </mc:AlternateContent>
  <xr:revisionPtr revIDLastSave="116" documentId="13_ncr:1_{7D9204C1-AA69-475E-AAAC-74D5018E06A8}" xr6:coauthVersionLast="47" xr6:coauthVersionMax="47" xr10:uidLastSave="{64D0C899-1FE7-4298-8A9F-BD45420E1E38}"/>
  <bookViews>
    <workbookView xWindow="-120" yWindow="-120" windowWidth="29040" windowHeight="15720" tabRatio="865" xr2:uid="{00000000-000D-0000-FFFF-FFFF00000000}"/>
  </bookViews>
  <sheets>
    <sheet name="SAŽETAK" sheetId="1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POSEBNI DIO" sheetId="7" r:id="rId6"/>
    <sheet name=" Račun prihoda i rashoda (2)" sheetId="10" state="hidden" r:id="rId7"/>
    <sheet name="List2" sheetId="2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3" l="1"/>
  <c r="G14" i="3"/>
  <c r="G27" i="3"/>
  <c r="G26" i="3"/>
  <c r="E34" i="8"/>
  <c r="H48" i="7"/>
  <c r="H47" i="7"/>
  <c r="H97" i="7"/>
  <c r="H85" i="7"/>
  <c r="H64" i="7"/>
  <c r="H35" i="7"/>
  <c r="H14" i="7"/>
  <c r="H10" i="7"/>
  <c r="H105" i="7"/>
  <c r="H104" i="7" s="1"/>
  <c r="G105" i="7"/>
  <c r="F105" i="7"/>
  <c r="F104" i="7" s="1"/>
  <c r="E105" i="7"/>
  <c r="E104" i="7" s="1"/>
  <c r="G104" i="7"/>
  <c r="I21" i="1"/>
  <c r="G32" i="3"/>
  <c r="G31" i="3" s="1"/>
  <c r="I13" i="1" s="1"/>
  <c r="G30" i="3"/>
  <c r="G29" i="3"/>
  <c r="F28" i="3"/>
  <c r="F30" i="3"/>
  <c r="F32" i="3"/>
  <c r="F31" i="3" s="1"/>
  <c r="H13" i="1" s="1"/>
  <c r="F34" i="3"/>
  <c r="F33" i="3" s="1"/>
  <c r="F29" i="3"/>
  <c r="E48" i="8"/>
  <c r="E26" i="8" s="1"/>
  <c r="G15" i="3" s="1"/>
  <c r="E47" i="8"/>
  <c r="H67" i="7"/>
  <c r="H50" i="7"/>
  <c r="H49" i="7"/>
  <c r="H41" i="7"/>
  <c r="H42" i="7"/>
  <c r="H40" i="7" s="1"/>
  <c r="H39" i="7" s="1"/>
  <c r="H109" i="7"/>
  <c r="H108" i="7" s="1"/>
  <c r="H101" i="7"/>
  <c r="H99" i="7"/>
  <c r="H94" i="7"/>
  <c r="H92" i="7"/>
  <c r="H90" i="7"/>
  <c r="H89" i="7"/>
  <c r="H87" i="7"/>
  <c r="H86" i="7" s="1"/>
  <c r="H79" i="7"/>
  <c r="H76" i="7"/>
  <c r="H74" i="7"/>
  <c r="H70" i="7"/>
  <c r="H69" i="7" s="1"/>
  <c r="H66" i="7"/>
  <c r="H65" i="7" s="1"/>
  <c r="H61" i="7"/>
  <c r="H60" i="7" s="1"/>
  <c r="H56" i="7"/>
  <c r="H55" i="7" s="1"/>
  <c r="H53" i="7"/>
  <c r="H44" i="7"/>
  <c r="H43" i="7"/>
  <c r="H36" i="7"/>
  <c r="H32" i="7"/>
  <c r="E42" i="8" s="1"/>
  <c r="E20" i="8" s="1"/>
  <c r="H29" i="7"/>
  <c r="E41" i="8" s="1"/>
  <c r="E19" i="8" s="1"/>
  <c r="H27" i="7"/>
  <c r="H26" i="7" s="1"/>
  <c r="E40" i="8" s="1"/>
  <c r="E18" i="8" s="1"/>
  <c r="H24" i="7"/>
  <c r="H23" i="7" s="1"/>
  <c r="H21" i="7"/>
  <c r="G34" i="3" s="1"/>
  <c r="G33" i="3" s="1"/>
  <c r="H19" i="7"/>
  <c r="H18" i="7" s="1"/>
  <c r="H16" i="7"/>
  <c r="H15" i="7" s="1"/>
  <c r="H12" i="7"/>
  <c r="H11" i="7"/>
  <c r="G50" i="7"/>
  <c r="F27" i="3" s="1"/>
  <c r="G49" i="7"/>
  <c r="F26" i="3" s="1"/>
  <c r="G29" i="7"/>
  <c r="D41" i="8" s="1"/>
  <c r="G61" i="7"/>
  <c r="G60" i="7" s="1"/>
  <c r="D48" i="8" s="1"/>
  <c r="D26" i="8" s="1"/>
  <c r="F15" i="3" s="1"/>
  <c r="G56" i="7"/>
  <c r="G44" i="7"/>
  <c r="G40" i="7"/>
  <c r="G39" i="7" s="1"/>
  <c r="G21" i="7"/>
  <c r="G87" i="7"/>
  <c r="G86" i="7" s="1"/>
  <c r="G70" i="7"/>
  <c r="G69" i="7" s="1"/>
  <c r="G74" i="7"/>
  <c r="G76" i="7"/>
  <c r="G73" i="7" s="1"/>
  <c r="G66" i="7"/>
  <c r="G65" i="7" s="1"/>
  <c r="E26" i="3"/>
  <c r="F56" i="7"/>
  <c r="C26" i="8"/>
  <c r="F61" i="7"/>
  <c r="F60" i="7" s="1"/>
  <c r="E61" i="7"/>
  <c r="F100" i="7"/>
  <c r="E12" i="8" l="1"/>
  <c r="H103" i="7"/>
  <c r="E39" i="8"/>
  <c r="E17" i="8" s="1"/>
  <c r="F25" i="3"/>
  <c r="E35" i="8"/>
  <c r="G28" i="3"/>
  <c r="E44" i="8"/>
  <c r="E22" i="8" s="1"/>
  <c r="H98" i="7"/>
  <c r="E13" i="8"/>
  <c r="E33" i="8"/>
  <c r="F35" i="3"/>
  <c r="H73" i="7"/>
  <c r="E37" i="8" s="1"/>
  <c r="G48" i="7"/>
  <c r="H12" i="1"/>
  <c r="E27" i="3"/>
  <c r="G64" i="7"/>
  <c r="F21" i="7"/>
  <c r="E34" i="3" s="1"/>
  <c r="F95" i="7"/>
  <c r="F76" i="7"/>
  <c r="F74" i="7"/>
  <c r="E15" i="8" l="1"/>
  <c r="E14" i="8" s="1"/>
  <c r="E36" i="8"/>
  <c r="E46" i="8"/>
  <c r="G25" i="3"/>
  <c r="E38" i="8"/>
  <c r="E16" i="8"/>
  <c r="G10" i="3"/>
  <c r="G19" i="3" s="1"/>
  <c r="E11" i="8"/>
  <c r="H9" i="7"/>
  <c r="F73" i="7"/>
  <c r="F87" i="7"/>
  <c r="F86" i="7" s="1"/>
  <c r="F70" i="7"/>
  <c r="F69" i="7" s="1"/>
  <c r="F66" i="7"/>
  <c r="F65" i="7" s="1"/>
  <c r="E73" i="7"/>
  <c r="F79" i="7"/>
  <c r="E79" i="7"/>
  <c r="E69" i="7"/>
  <c r="E65" i="7"/>
  <c r="F30" i="7"/>
  <c r="F12" i="7"/>
  <c r="F10" i="7" s="1"/>
  <c r="G12" i="7"/>
  <c r="E12" i="7"/>
  <c r="D27" i="3"/>
  <c r="E28" i="3"/>
  <c r="E29" i="3"/>
  <c r="E33" i="3"/>
  <c r="D26" i="3"/>
  <c r="D28" i="3"/>
  <c r="D29" i="3"/>
  <c r="D32" i="3"/>
  <c r="D31" i="3" s="1"/>
  <c r="D33" i="3"/>
  <c r="B23" i="8"/>
  <c r="E24" i="8" l="1"/>
  <c r="E23" i="8" s="1"/>
  <c r="E10" i="8" s="1"/>
  <c r="E45" i="8"/>
  <c r="E32" i="8"/>
  <c r="I12" i="1"/>
  <c r="I11" i="1" s="1"/>
  <c r="G35" i="3"/>
  <c r="H8" i="7"/>
  <c r="E12" i="5"/>
  <c r="E11" i="5" s="1"/>
  <c r="E10" i="5" s="1"/>
  <c r="E64" i="7"/>
  <c r="E60" i="7" s="1"/>
  <c r="F64" i="7"/>
  <c r="E25" i="3"/>
  <c r="G12" i="1" s="1"/>
  <c r="D25" i="3"/>
  <c r="G99" i="7"/>
  <c r="F99" i="7"/>
  <c r="E99" i="7"/>
  <c r="E94" i="7"/>
  <c r="F94" i="7"/>
  <c r="C47" i="8" s="1"/>
  <c r="C25" i="8" s="1"/>
  <c r="E15" i="3" s="1"/>
  <c r="G94" i="7"/>
  <c r="F40" i="7"/>
  <c r="F39" i="7" s="1"/>
  <c r="F92" i="7"/>
  <c r="G92" i="7"/>
  <c r="F90" i="7"/>
  <c r="G90" i="7"/>
  <c r="E92" i="7"/>
  <c r="E24" i="7"/>
  <c r="E23" i="7" s="1"/>
  <c r="F24" i="7"/>
  <c r="F23" i="7" s="1"/>
  <c r="G24" i="7"/>
  <c r="G23" i="7" s="1"/>
  <c r="E16" i="7"/>
  <c r="F16" i="7"/>
  <c r="G16" i="7"/>
  <c r="E10" i="7"/>
  <c r="G10" i="7"/>
  <c r="E11" i="7"/>
  <c r="F11" i="7"/>
  <c r="G11" i="7"/>
  <c r="D17" i="3"/>
  <c r="F13" i="1"/>
  <c r="E109" i="7"/>
  <c r="E108" i="7" s="1"/>
  <c r="F109" i="7"/>
  <c r="F108" i="7" s="1"/>
  <c r="C44" i="8" s="1"/>
  <c r="G109" i="7"/>
  <c r="G108" i="7" s="1"/>
  <c r="D44" i="8" s="1"/>
  <c r="E101" i="7"/>
  <c r="F101" i="7"/>
  <c r="G101" i="7"/>
  <c r="E44" i="7"/>
  <c r="E43" i="7" s="1"/>
  <c r="F44" i="7"/>
  <c r="F43" i="7" s="1"/>
  <c r="G43" i="7"/>
  <c r="E56" i="7"/>
  <c r="E55" i="7" s="1"/>
  <c r="B42" i="8" s="1"/>
  <c r="B20" i="8" s="1"/>
  <c r="G55" i="7"/>
  <c r="F55" i="7"/>
  <c r="E48" i="7"/>
  <c r="F48" i="7"/>
  <c r="E53" i="7"/>
  <c r="F53" i="7"/>
  <c r="G53" i="7"/>
  <c r="G47" i="7" s="1"/>
  <c r="E90" i="7"/>
  <c r="B43" i="8"/>
  <c r="C43" i="8"/>
  <c r="G79" i="7"/>
  <c r="E36" i="7"/>
  <c r="F36" i="7"/>
  <c r="G36" i="7"/>
  <c r="E32" i="7"/>
  <c r="F32" i="7"/>
  <c r="G32" i="7"/>
  <c r="D42" i="8" s="1"/>
  <c r="E29" i="7"/>
  <c r="B41" i="8" s="1"/>
  <c r="B19" i="8" s="1"/>
  <c r="F29" i="7"/>
  <c r="F19" i="7"/>
  <c r="F18" i="7" s="1"/>
  <c r="G19" i="7"/>
  <c r="G18" i="7" s="1"/>
  <c r="D39" i="8" s="1"/>
  <c r="E19" i="7"/>
  <c r="E18" i="7" s="1"/>
  <c r="F27" i="7"/>
  <c r="F26" i="7" s="1"/>
  <c r="C40" i="8" s="1"/>
  <c r="G27" i="7"/>
  <c r="G26" i="7" s="1"/>
  <c r="D40" i="8" s="1"/>
  <c r="D18" i="8" s="1"/>
  <c r="E27" i="7"/>
  <c r="E26" i="7" s="1"/>
  <c r="B40" i="8" s="1"/>
  <c r="D38" i="8" l="1"/>
  <c r="D47" i="8"/>
  <c r="G35" i="7"/>
  <c r="G14" i="7"/>
  <c r="D37" i="8"/>
  <c r="G89" i="7"/>
  <c r="C37" i="8"/>
  <c r="C36" i="8" s="1"/>
  <c r="C42" i="8"/>
  <c r="C20" i="8" s="1"/>
  <c r="F15" i="7"/>
  <c r="C34" i="8" s="1"/>
  <c r="C12" i="8" s="1"/>
  <c r="F14" i="7"/>
  <c r="F89" i="7"/>
  <c r="F98" i="7"/>
  <c r="F97" i="7" s="1"/>
  <c r="E32" i="3"/>
  <c r="E31" i="3" s="1"/>
  <c r="G13" i="1" s="1"/>
  <c r="G11" i="1" s="1"/>
  <c r="F47" i="7"/>
  <c r="F35" i="7" s="1"/>
  <c r="E47" i="7"/>
  <c r="B39" i="8" s="1"/>
  <c r="E89" i="7"/>
  <c r="E85" i="7" s="1"/>
  <c r="B37" i="8"/>
  <c r="B36" i="8" s="1"/>
  <c r="D36" i="8"/>
  <c r="G15" i="7"/>
  <c r="D19" i="8"/>
  <c r="C41" i="8"/>
  <c r="C19" i="8" s="1"/>
  <c r="D20" i="8"/>
  <c r="G98" i="7"/>
  <c r="D46" i="8" s="1"/>
  <c r="E98" i="7"/>
  <c r="E103" i="7"/>
  <c r="B44" i="8"/>
  <c r="B22" i="8" s="1"/>
  <c r="E15" i="7"/>
  <c r="B34" i="8" s="1"/>
  <c r="E14" i="7"/>
  <c r="G103" i="7"/>
  <c r="D22" i="8"/>
  <c r="F103" i="7"/>
  <c r="C22" i="8"/>
  <c r="E40" i="7"/>
  <c r="H21" i="1"/>
  <c r="G21" i="1"/>
  <c r="F21" i="1"/>
  <c r="D34" i="8" l="1"/>
  <c r="D12" i="8" s="1"/>
  <c r="G85" i="7"/>
  <c r="D35" i="8"/>
  <c r="D24" i="8"/>
  <c r="D45" i="8"/>
  <c r="C46" i="8"/>
  <c r="C45" i="8" s="1"/>
  <c r="E35" i="3"/>
  <c r="C24" i="8"/>
  <c r="F18" i="3" s="1"/>
  <c r="F17" i="3" s="1"/>
  <c r="B15" i="8"/>
  <c r="B14" i="8" s="1"/>
  <c r="G97" i="7"/>
  <c r="D33" i="8"/>
  <c r="D32" i="8" s="1"/>
  <c r="E97" i="7"/>
  <c r="D15" i="3"/>
  <c r="B46" i="8"/>
  <c r="B45" i="8" s="1"/>
  <c r="C35" i="8"/>
  <c r="C13" i="8" s="1"/>
  <c r="E14" i="3" s="1"/>
  <c r="F85" i="7"/>
  <c r="F9" i="7" s="1"/>
  <c r="F8" i="7" s="1"/>
  <c r="B12" i="8"/>
  <c r="C39" i="8"/>
  <c r="C38" i="8" s="1"/>
  <c r="B17" i="8"/>
  <c r="B38" i="8"/>
  <c r="C15" i="8"/>
  <c r="E13" i="3" s="1"/>
  <c r="D15" i="8"/>
  <c r="H11" i="1"/>
  <c r="D35" i="3"/>
  <c r="F12" i="1"/>
  <c r="F11" i="1" s="1"/>
  <c r="E39" i="7"/>
  <c r="D23" i="8" l="1"/>
  <c r="G18" i="3"/>
  <c r="G17" i="3" s="1"/>
  <c r="I9" i="1" s="1"/>
  <c r="I8" i="1" s="1"/>
  <c r="I14" i="1" s="1"/>
  <c r="I22" i="1" s="1"/>
  <c r="I28" i="1" s="1"/>
  <c r="G9" i="7"/>
  <c r="G8" i="7" s="1"/>
  <c r="E18" i="3"/>
  <c r="C23" i="8"/>
  <c r="E17" i="3"/>
  <c r="D11" i="3"/>
  <c r="B16" i="8"/>
  <c r="C33" i="8"/>
  <c r="C32" i="8" s="1"/>
  <c r="D13" i="3"/>
  <c r="D13" i="8"/>
  <c r="F14" i="3" s="1"/>
  <c r="C11" i="8"/>
  <c r="B35" i="8"/>
  <c r="E35" i="7"/>
  <c r="E9" i="7" s="1"/>
  <c r="E8" i="7" s="1"/>
  <c r="C17" i="8"/>
  <c r="D17" i="8"/>
  <c r="C14" i="8"/>
  <c r="D14" i="8"/>
  <c r="E27" i="10"/>
  <c r="F11" i="3" l="1"/>
  <c r="F10" i="3" s="1"/>
  <c r="F19" i="3" s="1"/>
  <c r="D16" i="8"/>
  <c r="C16" i="8"/>
  <c r="C10" i="8" s="1"/>
  <c r="E11" i="3"/>
  <c r="D11" i="8"/>
  <c r="B13" i="8"/>
  <c r="B33" i="8"/>
  <c r="B32" i="8" s="1"/>
  <c r="D10" i="8" l="1"/>
  <c r="E10" i="3"/>
  <c r="G9" i="1" s="1"/>
  <c r="G8" i="1" s="1"/>
  <c r="G14" i="1" s="1"/>
  <c r="G22" i="1" s="1"/>
  <c r="G28" i="1" s="1"/>
  <c r="D14" i="3"/>
  <c r="D10" i="3" s="1"/>
  <c r="B11" i="8"/>
  <c r="B10" i="8" s="1"/>
  <c r="H9" i="1"/>
  <c r="H8" i="1" s="1"/>
  <c r="H14" i="1" s="1"/>
  <c r="H22" i="1" s="1"/>
  <c r="H28" i="1" s="1"/>
  <c r="C12" i="5"/>
  <c r="C11" i="5" s="1"/>
  <c r="C10" i="5" s="1"/>
  <c r="B12" i="5"/>
  <c r="B11" i="5" s="1"/>
  <c r="B10" i="5" s="1"/>
  <c r="D12" i="5"/>
  <c r="D11" i="5" s="1"/>
  <c r="D10" i="5" s="1"/>
  <c r="E19" i="3" l="1"/>
  <c r="D19" i="3"/>
  <c r="F9" i="1"/>
  <c r="F8" i="1" s="1"/>
  <c r="F14" i="1" s="1"/>
  <c r="F22" i="1" s="1"/>
  <c r="F28" i="1" s="1"/>
</calcChain>
</file>

<file path=xl/sharedStrings.xml><?xml version="1.0" encoding="utf-8"?>
<sst xmlns="http://schemas.openxmlformats.org/spreadsheetml/2006/main" count="368" uniqueCount="154">
  <si>
    <t>PRIHODI UKUPNO</t>
  </si>
  <si>
    <t>PRIHODI POSLOVANJA</t>
  </si>
  <si>
    <t>RASHODI UKUPNO</t>
  </si>
  <si>
    <t>RAZLIKA - VIŠAK / MANJAK</t>
  </si>
  <si>
    <t>NETO FINANCIRANJE</t>
  </si>
  <si>
    <t>VIŠAK / MANJAK + NETO FINANCIRANJE</t>
  </si>
  <si>
    <t>Naziv prihoda</t>
  </si>
  <si>
    <t xml:space="preserve">A. RAČUN PRIHODA I RASHODA </t>
  </si>
  <si>
    <t>Razred</t>
  </si>
  <si>
    <t>Skupina</t>
  </si>
  <si>
    <t>Izvor</t>
  </si>
  <si>
    <t>Prihodi poslovanja</t>
  </si>
  <si>
    <t>Opći prihodi i primici</t>
  </si>
  <si>
    <t>RASHODI POSLOVANJA</t>
  </si>
  <si>
    <t>Rashodi poslovanja</t>
  </si>
  <si>
    <t>Rashodi za zaposlene</t>
  </si>
  <si>
    <t>Rashodi za nabavu nefinancijske imovine</t>
  </si>
  <si>
    <t>RASHODI PREMA FUNKCIJSKOJ KLASIFIKACIJI</t>
  </si>
  <si>
    <t>BROJČANA OZNAKA I NAZIV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</si>
  <si>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</si>
  <si>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</si>
  <si>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</si>
  <si>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</si>
  <si>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</si>
  <si>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</si>
  <si>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</si>
  <si>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</si>
  <si>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</si>
  <si>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</si>
  <si>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Namjenski primici od zaduživanja</t>
  </si>
  <si>
    <t>Izdaci za otplatu glavnice primljenih kredita i zajmova</t>
  </si>
  <si>
    <t>Vlastiti prihodi</t>
  </si>
  <si>
    <t>A) SAŽETAK RAČUNA PRIHODA I RASHODA</t>
  </si>
  <si>
    <t>B) SAŽETAK RAČUNA FINANCIRANJA</t>
  </si>
  <si>
    <t>Projekcija 
za 2025.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</si>
  <si>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</si>
  <si>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</si>
  <si>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</si>
  <si>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</si>
  <si>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PROGRAM 1001</t>
  </si>
  <si>
    <t>Program javnih potreba u školstvu</t>
  </si>
  <si>
    <t>Aktivnost A100007</t>
  </si>
  <si>
    <t>Izvor financiranja 1.1.</t>
  </si>
  <si>
    <t>Izvor financiranja 4.3.1.</t>
  </si>
  <si>
    <t>Prihodi za posebne namjene-PK</t>
  </si>
  <si>
    <t>Financijski rashodi</t>
  </si>
  <si>
    <t>Izvor financiranja 5.2.2.</t>
  </si>
  <si>
    <t>Pomoći-PK</t>
  </si>
  <si>
    <t>Aktivnost A100010</t>
  </si>
  <si>
    <t>Pomoći-Agencija za plaćanja u poljoprivredi, razminiranje</t>
  </si>
  <si>
    <t>Izvor financiranja 5.2.9.</t>
  </si>
  <si>
    <t>Pomoći-Ministarstvo za demografiju,obitelj,mlade i socijalnu</t>
  </si>
  <si>
    <t>Izvor financiranja 5.7.1</t>
  </si>
  <si>
    <t>Pomoći iz gradskih i općinskih proračuna-PK</t>
  </si>
  <si>
    <t>ŠKOLSKA KUHINJA</t>
  </si>
  <si>
    <t>Aktivnost A100014</t>
  </si>
  <si>
    <t>REDOVNI PROGRAM OŠ</t>
  </si>
  <si>
    <t>Izvor financiranja 1.2.</t>
  </si>
  <si>
    <t>Opći prihodi osnovne škole</t>
  </si>
  <si>
    <t>Materijalni rashodi i usluge</t>
  </si>
  <si>
    <t>Izvor financiranja 5.2.3.</t>
  </si>
  <si>
    <t>Aktivnost A100022</t>
  </si>
  <si>
    <t>PROJEKTI I MEĐUNARODNA SURADNJA</t>
  </si>
  <si>
    <t>Pomoći-EU-PK</t>
  </si>
  <si>
    <t>ULAGANJE U OBJEKTE ŠKOLSTVA</t>
  </si>
  <si>
    <t>09 Obrazovanje</t>
  </si>
  <si>
    <t>0912 Osnovnoškolsko obrazovanje</t>
  </si>
  <si>
    <t>Kapitalni projekt K100002</t>
  </si>
  <si>
    <t>Osiguravanje pomoćnika u nastavi učenicima s teškoćama</t>
  </si>
  <si>
    <t>Izvor financiranja 5.2.5.</t>
  </si>
  <si>
    <t>Pomoći-Ministarstvo znanosti i obrazovanja</t>
  </si>
  <si>
    <t>Kapitalni projekt K100007</t>
  </si>
  <si>
    <t>ULAGANJE U OBJEKTE ŠKOLSTVA - POTRES</t>
  </si>
  <si>
    <t>Izvor financiranja 6.2.1</t>
  </si>
  <si>
    <t>Kapitalne donacija-PK</t>
  </si>
  <si>
    <t>POMOĆI -PK(mzo,mk)</t>
  </si>
  <si>
    <t>POMOĆI IZ GR.PR.-PK</t>
  </si>
  <si>
    <t>Prihodi od upravnih i administrativnih pristojbi,pristojbi po posebnim propisima i naknada</t>
  </si>
  <si>
    <t>OPĆI PRIHODI I PRIMICI</t>
  </si>
  <si>
    <t>UKUPNO PRIHOD</t>
  </si>
  <si>
    <t>Projekti i međunarodna suradnja</t>
  </si>
  <si>
    <t>Izvor financiranja 5.2.14.</t>
  </si>
  <si>
    <t>DEC - Prihodi iz nadležnog proračuna i od HZZO-a temeljem ugovornih obveza</t>
  </si>
  <si>
    <t>OPĆI PRIHODI OSNOVNE ŠKOLE</t>
  </si>
  <si>
    <t>POMOĆI- MIISTARSTVO ZA DEMOGRAFIJU, OBITELJ, MLADE I SOCIJALNU</t>
  </si>
  <si>
    <t>Višak/manjak prihoda</t>
  </si>
  <si>
    <t>KAPITALNE DONACIJE -PK</t>
  </si>
  <si>
    <t>UKUPNO RASHOD</t>
  </si>
  <si>
    <t>Izvršenje 2022.</t>
  </si>
  <si>
    <t>Plan 2023.</t>
  </si>
  <si>
    <t>Plan za 2024.</t>
  </si>
  <si>
    <t>FINANCIJSKI PLAN PRORAČUNSKOG KORISNIKA JEDINICE LOKALNE I PODRUČNE (REGIONALNE) SAMOUPRAVE 
ZA 2024. I PROJEKCIJA ZA 2025. I 2026. GODINU</t>
  </si>
  <si>
    <t xml:space="preserve">Projekcija 
za 2026. </t>
  </si>
  <si>
    <t>PRIHODI POSLOVANJA PREMA IZVORIMA FINANCIRANJA</t>
  </si>
  <si>
    <t>Brojčana oznaka i naziv</t>
  </si>
  <si>
    <t>1 Opći prihodi i primici</t>
  </si>
  <si>
    <t xml:space="preserve">   11 Opći prihodi i primici</t>
  </si>
  <si>
    <t>RASHODI POSLOVANJA PREMA IZVORIMA FINANCIRANJA</t>
  </si>
  <si>
    <t>6 Donacije</t>
  </si>
  <si>
    <t>5 Pomoći</t>
  </si>
  <si>
    <t>4 Prihodi za posebne namjene</t>
  </si>
  <si>
    <t xml:space="preserve">   12 Opći prihodi osnovne škole</t>
  </si>
  <si>
    <t>RAZDJEL 002</t>
  </si>
  <si>
    <t>GLAVA 00202</t>
  </si>
  <si>
    <t>ŠKOLSTVO</t>
  </si>
  <si>
    <t>PODGLAVA 11574</t>
  </si>
  <si>
    <t>I. OSNOVNA ŠKOLA PETRINJA</t>
  </si>
  <si>
    <t>8 PRIMICI OD FINANCIJSKE IMOVINE I ZADUŽIVANJA</t>
  </si>
  <si>
    <t>5 IZDACI ZA FINANCIJSKU IMOVINU I OTPLATE ZAJMOVA</t>
  </si>
  <si>
    <t>6 PRIHODI POSLOVANJA</t>
  </si>
  <si>
    <t>7 PRIHODI OD PRODAJE NEFINANCIJSKE IMOVINE</t>
  </si>
  <si>
    <t>3 RASHODI  POSLOVANJA</t>
  </si>
  <si>
    <t>4 RASHODI ZA NABAVU NEFINANCIJSKE IMOVINE</t>
  </si>
  <si>
    <t xml:space="preserve">   431 Prihodi za posebne namjene</t>
  </si>
  <si>
    <t xml:space="preserve">   522 Pomoći -PK(mzo,mk)</t>
  </si>
  <si>
    <t xml:space="preserve">   529 Pomoći-Ministarstvo za demografiju, obitelj, mlade…</t>
  </si>
  <si>
    <t xml:space="preserve">   571 Pomoći iz grad.pror.-PK</t>
  </si>
  <si>
    <t xml:space="preserve">   523 Projekti i međunarodna suradnja</t>
  </si>
  <si>
    <t xml:space="preserve">   525 Pomoći-Ministarstvo znanosti i obrazovanja</t>
  </si>
  <si>
    <t xml:space="preserve">   431 Prihodi za posebne namjene-PK</t>
  </si>
  <si>
    <t xml:space="preserve">   621 Kapitalne donacije -PK</t>
  </si>
  <si>
    <t>Višak</t>
  </si>
  <si>
    <t xml:space="preserve">   5214 Pomoći Agencija za plaćanje u poljoprivredi</t>
  </si>
  <si>
    <t>Manjak</t>
  </si>
  <si>
    <t>Rezultat poslovanja</t>
  </si>
  <si>
    <t>Školska natjecanja i smotra</t>
  </si>
  <si>
    <t>Naknade građanima i kućanstvima na temelju osiguranja i druge naknade</t>
  </si>
  <si>
    <t>Voditeljica računovodstva:</t>
  </si>
  <si>
    <t>Martina Čekić</t>
  </si>
  <si>
    <t>Ravnatelj:</t>
  </si>
  <si>
    <t>Robert Groza, prof.</t>
  </si>
  <si>
    <t>I.izmjene i dopune Plana</t>
  </si>
  <si>
    <t>UPRAVNI ODJEL ZA OBRAZOVANJE, KULTURU, ŠPORT, MLADE I CIVILNO DRUŠTVO</t>
  </si>
  <si>
    <t>PRODUŽENI BORAVAK</t>
  </si>
  <si>
    <t>Aktivnost A100015</t>
  </si>
  <si>
    <t>Izvor financiranja 6.1.</t>
  </si>
  <si>
    <t>Tekuće donacije</t>
  </si>
  <si>
    <t xml:space="preserve">   61 Tekuće donacije </t>
  </si>
  <si>
    <t xml:space="preserve">   61 Tekuće donacije</t>
  </si>
  <si>
    <t>Kazne, upravne mjere i ostali prihodi</t>
  </si>
  <si>
    <t>C) PRENESENI VIŠAK ILI PRENESENI MANJAK I VIŠEGODIŠNJI PLAN URAVNOTEŽENJA</t>
  </si>
  <si>
    <t>UKUPAN DONOS VIŠKA IZ PRETHODNE(IH) GODINE***</t>
  </si>
  <si>
    <t>VIŠAK IZ PRETHODNE(IH) GODINE KOJI ĆE SE RASPOREDITI</t>
  </si>
  <si>
    <t>Izvor financiranja 6.1.1</t>
  </si>
  <si>
    <t>Tekuće donacija-PK</t>
  </si>
  <si>
    <t xml:space="preserve">   611 Tekuće donacije  - PK</t>
  </si>
  <si>
    <t>Aktivnost T100004</t>
  </si>
  <si>
    <t>II.izmjene i dopune Plana</t>
  </si>
  <si>
    <t>Kapitalne donacije građanima i kućanstvima</t>
  </si>
  <si>
    <t>Ostali rashodi</t>
  </si>
  <si>
    <t>Prihodi od imovine</t>
  </si>
  <si>
    <t>Prihodi od prodaje proizvoda i robe te pruženih usluga i prihodi od donacija</t>
  </si>
  <si>
    <t>III.izmjene i dopune Plana</t>
  </si>
  <si>
    <t>FINANCIJSKI PLAN PRORAČUNSKOG KORISNIKA JEDINICE LOKALNE I PODRUČNE (REGIONALNE) SAMOUPRAVE - III. izmjene i dopune plana za 2024.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</si>
</sst>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</cellStyleXfs>
  <cellXfs count="313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0" borderId="3" xfId="0" applyNumberFormat="1" applyFont="1" applyBorder="1" applyAlignment="1">
      <alignment horizontal="right"/>
    </xf>
    <xf numFmtId="0" fontId="15" fillId="0" borderId="5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3" fontId="6" fillId="2" borderId="3" xfId="0" applyNumberFormat="1" applyFont="1" applyFill="1" applyBorder="1" applyAlignment="1">
      <alignment horizontal="right"/>
    </xf>
    <xf numFmtId="0" fontId="6" fillId="0" borderId="0" xfId="0" applyFont="1" applyAlignment="1">
      <alignment vertical="center" wrapText="1"/>
    </xf>
    <xf numFmtId="0" fontId="0" fillId="0" borderId="3" xfId="0" applyBorder="1"/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6" fillId="5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3" fontId="18" fillId="2" borderId="3" xfId="0" applyNumberFormat="1" applyFont="1" applyFill="1" applyBorder="1" applyAlignment="1">
      <alignment horizontal="right"/>
    </xf>
    <xf numFmtId="3" fontId="18" fillId="2" borderId="3" xfId="0" applyNumberFormat="1" applyFont="1" applyFill="1" applyBorder="1" applyAlignment="1" applyProtection="1">
      <alignment horizontal="right" wrapText="1"/>
    </xf>
    <xf numFmtId="0" fontId="16" fillId="3" borderId="4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3" fillId="2" borderId="3" xfId="0" applyNumberFormat="1" applyFont="1" applyFill="1" applyBorder="1" applyAlignment="1">
      <alignment horizontal="right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3" borderId="3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3" fontId="18" fillId="2" borderId="4" xfId="0" applyNumberFormat="1" applyFont="1" applyFill="1" applyBorder="1" applyAlignment="1">
      <alignment horizontal="right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17" fillId="0" borderId="3" xfId="0" applyNumberFormat="1" applyFont="1" applyBorder="1"/>
    <xf numFmtId="0" fontId="9" fillId="2" borderId="0" xfId="0" quotePrefix="1" applyFont="1" applyFill="1" applyBorder="1" applyAlignment="1">
      <alignment horizontal="left" vertical="center"/>
    </xf>
    <xf numFmtId="3" fontId="0" fillId="0" borderId="0" xfId="0" applyNumberFormat="1"/>
    <xf numFmtId="3" fontId="3" fillId="2" borderId="0" xfId="0" applyNumberFormat="1" applyFont="1" applyFill="1" applyBorder="1" applyAlignment="1">
      <alignment horizontal="right" wrapText="1"/>
    </xf>
    <xf numFmtId="3" fontId="6" fillId="5" borderId="3" xfId="0" applyNumberFormat="1" applyFont="1" applyFill="1" applyBorder="1" applyAlignment="1" applyProtection="1">
      <alignment horizontal="right" wrapText="1"/>
    </xf>
    <xf numFmtId="0" fontId="0" fillId="0" borderId="0" xfId="0"/>
    <xf numFmtId="3" fontId="3" fillId="2" borderId="3" xfId="0" applyNumberFormat="1" applyFont="1" applyFill="1" applyBorder="1" applyAlignment="1">
      <alignment horizontal="right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3" fontId="6" fillId="2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3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center" wrapText="1"/>
    </xf>
    <xf numFmtId="0" fontId="0" fillId="0" borderId="0" xfId="0"/>
    <xf numFmtId="3" fontId="3" fillId="2" borderId="6" xfId="0" applyNumberFormat="1" applyFont="1" applyFill="1" applyBorder="1" applyAlignment="1">
      <alignment horizontal="right"/>
    </xf>
    <xf numFmtId="3" fontId="16" fillId="2" borderId="3" xfId="0" applyNumberFormat="1" applyFont="1" applyFill="1" applyBorder="1" applyAlignment="1">
      <alignment horizontal="right"/>
    </xf>
    <xf numFmtId="3" fontId="16" fillId="2" borderId="4" xfId="0" applyNumberFormat="1" applyFont="1" applyFill="1" applyBorder="1" applyAlignment="1">
      <alignment horizontal="right"/>
    </xf>
    <xf numFmtId="0" fontId="0" fillId="0" borderId="0" xfId="0"/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23" fillId="6" borderId="3" xfId="1" applyNumberFormat="1" applyFont="1" applyBorder="1" applyAlignment="1" applyProtection="1">
      <alignment horizontal="left" vertical="center" wrapText="1"/>
    </xf>
    <xf numFmtId="0" fontId="23" fillId="6" borderId="3" xfId="1" applyNumberFormat="1" applyFont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4" fontId="22" fillId="6" borderId="4" xfId="1" applyNumberFormat="1" applyFont="1" applyBorder="1" applyAlignment="1">
      <alignment horizontal="right"/>
    </xf>
    <xf numFmtId="4" fontId="22" fillId="6" borderId="3" xfId="1" applyNumberFormat="1" applyFont="1" applyBorder="1" applyAlignment="1">
      <alignment horizontal="right"/>
    </xf>
    <xf numFmtId="4" fontId="23" fillId="6" borderId="3" xfId="1" applyNumberFormat="1" applyFont="1" applyBorder="1" applyAlignment="1">
      <alignment horizontal="right"/>
    </xf>
    <xf numFmtId="4" fontId="23" fillId="6" borderId="1" xfId="1" applyNumberFormat="1" applyFont="1" applyBorder="1" applyAlignment="1">
      <alignment horizontal="right"/>
    </xf>
    <xf numFmtId="0" fontId="0" fillId="0" borderId="0" xfId="0"/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20" fillId="7" borderId="3" xfId="2" applyNumberFormat="1" applyFont="1" applyBorder="1" applyAlignment="1" applyProtection="1">
      <alignment horizontal="left" vertical="center" wrapText="1"/>
    </xf>
    <xf numFmtId="0" fontId="21" fillId="7" borderId="3" xfId="2" applyNumberFormat="1" applyFont="1" applyBorder="1" applyAlignment="1" applyProtection="1">
      <alignment horizontal="left" vertical="center" wrapText="1"/>
    </xf>
    <xf numFmtId="0" fontId="19" fillId="7" borderId="3" xfId="2" quotePrefix="1" applyBorder="1" applyAlignment="1">
      <alignment horizontal="left" vertical="center"/>
    </xf>
    <xf numFmtId="0" fontId="1" fillId="7" borderId="3" xfId="2" quotePrefix="1" applyFont="1" applyBorder="1" applyAlignment="1">
      <alignment horizontal="left" vertical="center"/>
    </xf>
    <xf numFmtId="0" fontId="21" fillId="7" borderId="3" xfId="2" quotePrefix="1" applyFont="1" applyBorder="1" applyAlignment="1">
      <alignment horizontal="left" vertical="center"/>
    </xf>
    <xf numFmtId="0" fontId="21" fillId="7" borderId="3" xfId="2" quotePrefix="1" applyFont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22" fillId="6" borderId="3" xfId="1" applyNumberFormat="1" applyFont="1" applyBorder="1" applyAlignment="1" applyProtection="1">
      <alignment horizontal="left" vertical="center" wrapText="1"/>
    </xf>
    <xf numFmtId="0" fontId="22" fillId="6" borderId="3" xfId="1" quotePrefix="1" applyFont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center" vertical="center"/>
    </xf>
    <xf numFmtId="0" fontId="20" fillId="7" borderId="3" xfId="2" applyNumberFormat="1" applyFont="1" applyBorder="1" applyAlignment="1" applyProtection="1">
      <alignment horizontal="center" vertical="center" wrapText="1"/>
    </xf>
    <xf numFmtId="0" fontId="21" fillId="7" borderId="3" xfId="2" quotePrefix="1" applyFont="1" applyBorder="1" applyAlignment="1">
      <alignment horizontal="center" vertical="center"/>
    </xf>
    <xf numFmtId="0" fontId="19" fillId="7" borderId="3" xfId="2" quotePrefix="1" applyBorder="1" applyAlignment="1">
      <alignment horizontal="center" vertical="center"/>
    </xf>
    <xf numFmtId="0" fontId="22" fillId="6" borderId="3" xfId="1" applyNumberFormat="1" applyFont="1" applyBorder="1" applyAlignment="1" applyProtection="1">
      <alignment horizontal="center" vertical="center" wrapText="1"/>
    </xf>
    <xf numFmtId="0" fontId="10" fillId="8" borderId="3" xfId="0" applyNumberFormat="1" applyFont="1" applyFill="1" applyBorder="1" applyAlignment="1" applyProtection="1">
      <alignment horizontal="left" vertical="center" wrapText="1"/>
    </xf>
    <xf numFmtId="0" fontId="10" fillId="8" borderId="3" xfId="0" applyNumberFormat="1" applyFont="1" applyFill="1" applyBorder="1" applyAlignment="1" applyProtection="1">
      <alignment horizontal="center" vertical="center" wrapText="1"/>
    </xf>
    <xf numFmtId="0" fontId="25" fillId="8" borderId="3" xfId="0" applyNumberFormat="1" applyFont="1" applyFill="1" applyBorder="1" applyAlignment="1" applyProtection="1">
      <alignment horizontal="left" vertical="center" wrapText="1"/>
    </xf>
    <xf numFmtId="3" fontId="24" fillId="7" borderId="3" xfId="2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6" fillId="8" borderId="4" xfId="0" applyNumberFormat="1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17" fillId="5" borderId="3" xfId="2" applyNumberFormat="1" applyFont="1" applyFill="1" applyBorder="1" applyAlignment="1">
      <alignment horizontal="right"/>
    </xf>
    <xf numFmtId="3" fontId="17" fillId="5" borderId="1" xfId="2" applyNumberFormat="1" applyFont="1" applyFill="1" applyBorder="1" applyAlignment="1">
      <alignment horizontal="right"/>
    </xf>
    <xf numFmtId="3" fontId="24" fillId="5" borderId="3" xfId="2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right"/>
    </xf>
    <xf numFmtId="3" fontId="17" fillId="9" borderId="4" xfId="1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8" fillId="3" borderId="2" xfId="0" applyFont="1" applyFill="1" applyBorder="1" applyAlignment="1">
      <alignment vertical="center"/>
    </xf>
    <xf numFmtId="3" fontId="26" fillId="2" borderId="3" xfId="2" applyNumberFormat="1" applyFont="1" applyFill="1" applyBorder="1" applyAlignment="1">
      <alignment horizontal="right"/>
    </xf>
    <xf numFmtId="0" fontId="24" fillId="2" borderId="3" xfId="2" quotePrefix="1" applyFont="1" applyFill="1" applyBorder="1" applyAlignment="1">
      <alignment horizontal="left" vertical="center" wrapText="1"/>
    </xf>
    <xf numFmtId="3" fontId="24" fillId="2" borderId="4" xfId="2" applyNumberFormat="1" applyFont="1" applyFill="1" applyBorder="1" applyAlignment="1">
      <alignment horizontal="right"/>
    </xf>
    <xf numFmtId="0" fontId="1" fillId="0" borderId="0" xfId="0" applyFont="1"/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8" fillId="4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0" fillId="0" borderId="0" xfId="0" applyFill="1"/>
    <xf numFmtId="0" fontId="29" fillId="0" borderId="3" xfId="0" applyFont="1" applyFill="1" applyBorder="1" applyAlignment="1">
      <alignment horizontal="left" vertical="center" wrapText="1"/>
    </xf>
    <xf numFmtId="0" fontId="9" fillId="0" borderId="3" xfId="0" quotePrefix="1" applyFont="1" applyFill="1" applyBorder="1" applyAlignment="1">
      <alignment horizontal="left" vertical="center"/>
    </xf>
    <xf numFmtId="3" fontId="16" fillId="0" borderId="3" xfId="0" applyNumberFormat="1" applyFont="1" applyFill="1" applyBorder="1" applyAlignment="1">
      <alignment horizontal="right"/>
    </xf>
    <xf numFmtId="3" fontId="16" fillId="0" borderId="4" xfId="0" applyNumberFormat="1" applyFont="1" applyFill="1" applyBorder="1" applyAlignment="1">
      <alignment horizontal="right"/>
    </xf>
    <xf numFmtId="3" fontId="26" fillId="0" borderId="3" xfId="2" applyNumberFormat="1" applyFont="1" applyFill="1" applyBorder="1" applyAlignment="1">
      <alignment horizontal="right"/>
    </xf>
    <xf numFmtId="0" fontId="0" fillId="0" borderId="0" xfId="0" applyFont="1" applyFill="1"/>
    <xf numFmtId="0" fontId="26" fillId="0" borderId="3" xfId="2" quotePrefix="1" applyFont="1" applyFill="1" applyBorder="1" applyAlignment="1">
      <alignment horizontal="left" vertical="center" wrapText="1"/>
    </xf>
    <xf numFmtId="0" fontId="0" fillId="0" borderId="3" xfId="0" applyFill="1" applyBorder="1"/>
    <xf numFmtId="3" fontId="3" fillId="0" borderId="4" xfId="0" applyNumberFormat="1" applyFont="1" applyFill="1" applyBorder="1" applyAlignment="1">
      <alignment horizontal="right"/>
    </xf>
    <xf numFmtId="0" fontId="27" fillId="0" borderId="0" xfId="0" applyFont="1" applyFill="1"/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3" fontId="10" fillId="4" borderId="1" xfId="0" quotePrefix="1" applyNumberFormat="1" applyFont="1" applyFill="1" applyBorder="1" applyAlignment="1">
      <alignment horizontal="right"/>
    </xf>
    <xf numFmtId="3" fontId="10" fillId="4" borderId="3" xfId="0" applyNumberFormat="1" applyFont="1" applyFill="1" applyBorder="1" applyAlignment="1">
      <alignment horizontal="right" wrapText="1"/>
    </xf>
    <xf numFmtId="3" fontId="10" fillId="3" borderId="1" xfId="0" quotePrefix="1" applyNumberFormat="1" applyFont="1" applyFill="1" applyBorder="1" applyAlignment="1">
      <alignment horizontal="right"/>
    </xf>
    <xf numFmtId="3" fontId="10" fillId="3" borderId="3" xfId="0" quotePrefix="1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0" fillId="0" borderId="0" xfId="0" applyFont="1" applyAlignment="1">
      <alignment wrapText="1"/>
    </xf>
    <xf numFmtId="3" fontId="3" fillId="0" borderId="3" xfId="0" applyNumberFormat="1" applyFont="1" applyFill="1" applyBorder="1" applyAlignment="1">
      <alignment horizontal="right"/>
    </xf>
    <xf numFmtId="3" fontId="18" fillId="0" borderId="4" xfId="0" applyNumberFormat="1" applyFont="1" applyFill="1" applyBorder="1" applyAlignment="1">
      <alignment horizontal="right"/>
    </xf>
    <xf numFmtId="3" fontId="24" fillId="0" borderId="3" xfId="0" applyNumberFormat="1" applyFont="1" applyFill="1" applyBorder="1"/>
    <xf numFmtId="3" fontId="1" fillId="0" borderId="3" xfId="0" applyNumberFormat="1" applyFont="1" applyFill="1" applyBorder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26" fillId="0" borderId="3" xfId="0" quotePrefix="1" applyFont="1" applyBorder="1" applyAlignment="1">
      <alignment horizontal="left"/>
    </xf>
    <xf numFmtId="0" fontId="26" fillId="0" borderId="3" xfId="0" quotePrefix="1" applyFont="1" applyBorder="1" applyAlignment="1">
      <alignment horizontal="left" vertical="center"/>
    </xf>
    <xf numFmtId="0" fontId="26" fillId="2" borderId="3" xfId="2" quotePrefix="1" applyFont="1" applyFill="1" applyBorder="1" applyAlignment="1">
      <alignment horizontal="left" vertical="center" wrapText="1"/>
    </xf>
    <xf numFmtId="0" fontId="29" fillId="2" borderId="3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17" fillId="0" borderId="3" xfId="0" applyNumberFormat="1" applyFont="1" applyFill="1" applyBorder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26" fillId="0" borderId="3" xfId="0" quotePrefix="1" applyFont="1" applyBorder="1" applyAlignment="1">
      <alignment horizontal="left" vertical="center" wrapText="1"/>
    </xf>
    <xf numFmtId="3" fontId="26" fillId="0" borderId="4" xfId="2" applyNumberFormat="1" applyFont="1" applyFill="1" applyBorder="1" applyAlignment="1">
      <alignment horizontal="right"/>
    </xf>
    <xf numFmtId="0" fontId="26" fillId="0" borderId="3" xfId="0" quotePrefix="1" applyFont="1" applyBorder="1" applyAlignment="1">
      <alignment horizontal="left" wrapText="1"/>
    </xf>
    <xf numFmtId="0" fontId="1" fillId="0" borderId="0" xfId="0" applyFont="1" applyFill="1"/>
    <xf numFmtId="0" fontId="18" fillId="0" borderId="3" xfId="0" applyFont="1" applyBorder="1" applyAlignment="1">
      <alignment horizontal="left" vertical="center" wrapText="1"/>
    </xf>
    <xf numFmtId="3" fontId="18" fillId="0" borderId="4" xfId="0" applyNumberFormat="1" applyFont="1" applyBorder="1" applyAlignment="1">
      <alignment horizontal="right" vertical="center" wrapText="1"/>
    </xf>
    <xf numFmtId="0" fontId="21" fillId="0" borderId="0" xfId="0" applyFont="1"/>
    <xf numFmtId="0" fontId="20" fillId="0" borderId="0" xfId="0" applyFont="1"/>
    <xf numFmtId="0" fontId="20" fillId="2" borderId="0" xfId="0" applyFont="1" applyFill="1"/>
    <xf numFmtId="0" fontId="21" fillId="2" borderId="0" xfId="0" applyFont="1" applyFill="1"/>
    <xf numFmtId="3" fontId="16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2" borderId="3" xfId="0" applyFont="1" applyFill="1" applyBorder="1"/>
    <xf numFmtId="0" fontId="31" fillId="0" borderId="3" xfId="1" applyNumberFormat="1" applyFont="1" applyFill="1" applyBorder="1" applyAlignment="1" applyProtection="1">
      <alignment horizontal="left" vertical="center" wrapText="1"/>
    </xf>
    <xf numFmtId="0" fontId="32" fillId="0" borderId="3" xfId="1" applyNumberFormat="1" applyFont="1" applyFill="1" applyBorder="1" applyAlignment="1" applyProtection="1">
      <alignment horizontal="left" vertical="center" wrapText="1"/>
    </xf>
    <xf numFmtId="3" fontId="31" fillId="0" borderId="4" xfId="1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Fill="1" applyBorder="1"/>
    <xf numFmtId="0" fontId="29" fillId="0" borderId="3" xfId="0" quotePrefix="1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 wrapText="1"/>
    </xf>
    <xf numFmtId="0" fontId="33" fillId="0" borderId="3" xfId="0" quotePrefix="1" applyFont="1" applyFill="1" applyBorder="1" applyAlignment="1">
      <alignment horizontal="left" vertical="center"/>
    </xf>
    <xf numFmtId="0" fontId="33" fillId="0" borderId="3" xfId="0" quotePrefix="1" applyFont="1" applyFill="1" applyBorder="1" applyAlignment="1">
      <alignment horizontal="center" vertical="center"/>
    </xf>
    <xf numFmtId="0" fontId="33" fillId="0" borderId="3" xfId="0" quotePrefix="1" applyFont="1" applyFill="1" applyBorder="1" applyAlignment="1">
      <alignment horizontal="left" vertical="center" wrapText="1"/>
    </xf>
    <xf numFmtId="3" fontId="34" fillId="0" borderId="4" xfId="0" applyNumberFormat="1" applyFont="1" applyFill="1" applyBorder="1" applyAlignment="1">
      <alignment horizontal="right"/>
    </xf>
    <xf numFmtId="3" fontId="34" fillId="0" borderId="3" xfId="0" applyNumberFormat="1" applyFont="1" applyFill="1" applyBorder="1" applyAlignment="1">
      <alignment horizontal="right"/>
    </xf>
    <xf numFmtId="0" fontId="35" fillId="0" borderId="0" xfId="0" applyFont="1" applyFill="1"/>
    <xf numFmtId="0" fontId="31" fillId="0" borderId="3" xfId="1" applyNumberFormat="1" applyFont="1" applyFill="1" applyBorder="1" applyAlignment="1" applyProtection="1">
      <alignment horizontal="center" vertical="center" wrapText="1"/>
    </xf>
    <xf numFmtId="0" fontId="31" fillId="0" borderId="3" xfId="1" quotePrefix="1" applyFont="1" applyFill="1" applyBorder="1" applyAlignment="1">
      <alignment horizontal="left" vertical="center"/>
    </xf>
    <xf numFmtId="3" fontId="24" fillId="0" borderId="4" xfId="1" applyNumberFormat="1" applyFont="1" applyFill="1" applyBorder="1" applyAlignment="1">
      <alignment horizontal="right"/>
    </xf>
    <xf numFmtId="0" fontId="32" fillId="0" borderId="3" xfId="1" applyNumberFormat="1" applyFont="1" applyFill="1" applyBorder="1" applyAlignment="1" applyProtection="1">
      <alignment horizontal="center" vertical="center" wrapText="1"/>
    </xf>
    <xf numFmtId="3" fontId="31" fillId="0" borderId="3" xfId="1" applyNumberFormat="1" applyFont="1" applyFill="1" applyBorder="1" applyAlignment="1">
      <alignment horizontal="right"/>
    </xf>
    <xf numFmtId="0" fontId="29" fillId="2" borderId="3" xfId="0" applyNumberFormat="1" applyFont="1" applyFill="1" applyBorder="1" applyAlignment="1" applyProtection="1">
      <alignment horizontal="left" vertical="center" wrapText="1"/>
    </xf>
    <xf numFmtId="0" fontId="29" fillId="2" borderId="3" xfId="0" applyNumberFormat="1" applyFont="1" applyFill="1" applyBorder="1" applyAlignment="1" applyProtection="1">
      <alignment horizontal="center" vertical="center" wrapText="1"/>
    </xf>
    <xf numFmtId="0" fontId="29" fillId="2" borderId="3" xfId="0" quotePrefix="1" applyFont="1" applyFill="1" applyBorder="1" applyAlignment="1">
      <alignment horizontal="center" vertical="center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vertical="center" wrapText="1"/>
    </xf>
    <xf numFmtId="0" fontId="0" fillId="0" borderId="0" xfId="0" applyFont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26" fillId="2" borderId="3" xfId="0" applyNumberFormat="1" applyFont="1" applyFill="1" applyBorder="1"/>
    <xf numFmtId="0" fontId="5" fillId="0" borderId="0" xfId="0" applyFont="1" applyAlignment="1">
      <alignment vertical="center" wrapText="1"/>
    </xf>
    <xf numFmtId="3" fontId="8" fillId="2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10" borderId="4" xfId="0" applyNumberFormat="1" applyFont="1" applyFill="1" applyBorder="1" applyAlignment="1">
      <alignment horizontal="right"/>
    </xf>
    <xf numFmtId="3" fontId="3" fillId="10" borderId="3" xfId="0" applyNumberFormat="1" applyFont="1" applyFill="1" applyBorder="1" applyAlignment="1">
      <alignment horizontal="right"/>
    </xf>
    <xf numFmtId="3" fontId="0" fillId="0" borderId="3" xfId="0" applyNumberFormat="1" applyBorder="1"/>
    <xf numFmtId="3" fontId="0" fillId="0" borderId="4" xfId="0" applyNumberFormat="1" applyFill="1" applyBorder="1"/>
    <xf numFmtId="0" fontId="12" fillId="0" borderId="0" xfId="0" applyFont="1" applyAlignment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0" borderId="3" xfId="0" applyNumberFormat="1" applyFont="1" applyFill="1" applyBorder="1" applyAlignment="1" applyProtection="1">
      <alignment horizontal="right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0" fillId="3" borderId="1" xfId="0" quotePrefix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0" fillId="0" borderId="1" xfId="0" quotePrefix="1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6" fillId="3" borderId="1" xfId="0" applyNumberFormat="1" applyFont="1" applyFill="1" applyBorder="1" applyAlignment="1" applyProtection="1">
      <alignment horizontal="left" vertical="center" wrapText="1"/>
    </xf>
    <xf numFmtId="0" fontId="16" fillId="3" borderId="2" xfId="0" applyNumberFormat="1" applyFont="1" applyFill="1" applyBorder="1" applyAlignment="1" applyProtection="1">
      <alignment horizontal="left" vertical="center" wrapText="1"/>
    </xf>
    <xf numFmtId="0" fontId="16" fillId="3" borderId="4" xfId="0" applyNumberFormat="1" applyFont="1" applyFill="1" applyBorder="1" applyAlignment="1" applyProtection="1">
      <alignment horizontal="left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0" fontId="6" fillId="5" borderId="2" xfId="0" applyNumberFormat="1" applyFont="1" applyFill="1" applyBorder="1" applyAlignment="1" applyProtection="1">
      <alignment horizontal="left" vertical="center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</cellXfs>
  <cellStyles count="3">
    <cellStyle name="20% - Isticanje4" xfId="2" builtinId="42"/>
    <cellStyle name="40% - Isticanje2" xfId="1" builtinId="35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workbookViewId="0">
      <selection activeCell="A3" sqref="A3:H3"/>
    </sheetView>
  </sheetViews>
  <sheetFormatPr defaultRowHeight="15" x14ac:dyDescent="0.25"/>
  <cols>
    <col min="5" max="5" width="20.28515625" customWidth="1"/>
    <col min="6" max="6" width="26.42578125" customWidth="1"/>
    <col min="7" max="7" width="27" customWidth="1"/>
    <col min="8" max="8" width="26" customWidth="1"/>
    <col min="9" max="9" width="26" style="98" customWidth="1"/>
  </cols>
  <sheetData>
    <row r="1" spans="1:9" ht="42" customHeight="1" x14ac:dyDescent="0.25">
      <c r="A1" s="277" t="s">
        <v>153</v>
      </c>
      <c r="B1" s="277"/>
      <c r="C1" s="277"/>
      <c r="D1" s="277"/>
      <c r="E1" s="277"/>
      <c r="F1" s="277"/>
      <c r="G1" s="277"/>
      <c r="H1" s="277"/>
      <c r="I1" s="277"/>
    </row>
    <row r="2" spans="1:9" ht="12.75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277" t="s">
        <v>24</v>
      </c>
      <c r="B3" s="277"/>
      <c r="C3" s="277"/>
      <c r="D3" s="277"/>
      <c r="E3" s="277"/>
      <c r="F3" s="277"/>
      <c r="G3" s="290"/>
      <c r="H3" s="290"/>
      <c r="I3"/>
    </row>
    <row r="4" spans="1:9" ht="11.25" customHeight="1" x14ac:dyDescent="0.25">
      <c r="A4" s="4"/>
      <c r="B4" s="4"/>
      <c r="C4" s="4"/>
      <c r="D4" s="4"/>
      <c r="E4" s="4"/>
      <c r="F4" s="4"/>
      <c r="G4" s="5"/>
      <c r="H4" s="5"/>
      <c r="I4" s="5"/>
    </row>
    <row r="5" spans="1:9" ht="18" customHeight="1" x14ac:dyDescent="0.25">
      <c r="A5" s="277" t="s">
        <v>32</v>
      </c>
      <c r="B5" s="278"/>
      <c r="C5" s="278"/>
      <c r="D5" s="278"/>
      <c r="E5" s="278"/>
      <c r="F5" s="278"/>
      <c r="G5" s="278"/>
      <c r="H5" s="278"/>
      <c r="I5"/>
    </row>
    <row r="6" spans="1:9" ht="18" x14ac:dyDescent="0.25">
      <c r="A6" s="1"/>
      <c r="B6" s="2"/>
      <c r="C6" s="2"/>
      <c r="D6" s="2"/>
      <c r="E6" s="6"/>
      <c r="F6" s="7"/>
      <c r="G6" s="7"/>
      <c r="H6" s="28"/>
      <c r="I6" s="28"/>
    </row>
    <row r="7" spans="1:9" x14ac:dyDescent="0.25">
      <c r="A7" s="23"/>
      <c r="B7" s="24"/>
      <c r="C7" s="24"/>
      <c r="D7" s="25"/>
      <c r="E7" s="26"/>
      <c r="F7" s="36" t="s">
        <v>90</v>
      </c>
      <c r="G7" s="36" t="s">
        <v>131</v>
      </c>
      <c r="H7" s="36" t="s">
        <v>147</v>
      </c>
      <c r="I7" s="36" t="s">
        <v>152</v>
      </c>
    </row>
    <row r="8" spans="1:9" ht="15" customHeight="1" x14ac:dyDescent="0.25">
      <c r="A8" s="291" t="s">
        <v>0</v>
      </c>
      <c r="B8" s="276"/>
      <c r="C8" s="276"/>
      <c r="D8" s="276"/>
      <c r="E8" s="292"/>
      <c r="F8" s="71">
        <f>F9+F10</f>
        <v>1327440.5900000001</v>
      </c>
      <c r="G8" s="71">
        <f>G9+G10</f>
        <v>1664726.3299999998</v>
      </c>
      <c r="H8" s="71">
        <f>H9+H10</f>
        <v>1662443.2</v>
      </c>
      <c r="I8" s="71">
        <f>I9+I10</f>
        <v>1928243.2</v>
      </c>
    </row>
    <row r="9" spans="1:9" ht="15" customHeight="1" x14ac:dyDescent="0.25">
      <c r="A9" s="293" t="s">
        <v>109</v>
      </c>
      <c r="B9" s="287"/>
      <c r="C9" s="287"/>
      <c r="D9" s="287"/>
      <c r="E9" s="289"/>
      <c r="F9" s="30">
        <f>' Račun prihoda i rashoda'!D10</f>
        <v>1327440.5900000001</v>
      </c>
      <c r="G9" s="78">
        <f>' Račun prihoda i rashoda'!E10</f>
        <v>1664726.3299999998</v>
      </c>
      <c r="H9" s="78">
        <f>' Račun prihoda i rashoda'!F19-' Račun prihoda i rashoda'!F18</f>
        <v>1662443.2</v>
      </c>
      <c r="I9" s="78">
        <f>' Račun prihoda i rashoda'!G19-' Račun prihoda i rashoda'!G18</f>
        <v>1928243.2</v>
      </c>
    </row>
    <row r="10" spans="1:9" x14ac:dyDescent="0.25">
      <c r="A10" s="288" t="s">
        <v>110</v>
      </c>
      <c r="B10" s="289"/>
      <c r="C10" s="289"/>
      <c r="D10" s="289"/>
      <c r="E10" s="289"/>
      <c r="F10" s="27">
        <v>0</v>
      </c>
      <c r="G10" s="72">
        <v>0</v>
      </c>
      <c r="H10" s="72">
        <v>0</v>
      </c>
      <c r="I10" s="72">
        <v>0</v>
      </c>
    </row>
    <row r="11" spans="1:9" x14ac:dyDescent="0.25">
      <c r="A11" s="29" t="s">
        <v>2</v>
      </c>
      <c r="B11" s="135"/>
      <c r="C11" s="135"/>
      <c r="D11" s="135"/>
      <c r="E11" s="135"/>
      <c r="F11" s="71">
        <f>F12+F13</f>
        <v>1351838</v>
      </c>
      <c r="G11" s="71">
        <f>G12+G13</f>
        <v>1719066.0299999998</v>
      </c>
      <c r="H11" s="71">
        <f>H12+H13</f>
        <v>1716783</v>
      </c>
      <c r="I11" s="71">
        <f>I12+I13</f>
        <v>1982583</v>
      </c>
    </row>
    <row r="12" spans="1:9" ht="15" customHeight="1" x14ac:dyDescent="0.25">
      <c r="A12" s="286" t="s">
        <v>111</v>
      </c>
      <c r="B12" s="287"/>
      <c r="C12" s="287"/>
      <c r="D12" s="287"/>
      <c r="E12" s="287"/>
      <c r="F12" s="78">
        <f>' Račun prihoda i rashoda'!D25</f>
        <v>1309838</v>
      </c>
      <c r="G12" s="78">
        <f>' Račun prihoda i rashoda'!E25</f>
        <v>1580196.9</v>
      </c>
      <c r="H12" s="78">
        <f>' Račun prihoda i rashoda'!F25</f>
        <v>1580783</v>
      </c>
      <c r="I12" s="78">
        <f>' Račun prihoda i rashoda'!G25</f>
        <v>1842583</v>
      </c>
    </row>
    <row r="13" spans="1:9" x14ac:dyDescent="0.25">
      <c r="A13" s="288" t="s">
        <v>112</v>
      </c>
      <c r="B13" s="289"/>
      <c r="C13" s="289"/>
      <c r="D13" s="289"/>
      <c r="E13" s="289"/>
      <c r="F13" s="27">
        <f>' Račun prihoda i rashoda'!D31</f>
        <v>42000</v>
      </c>
      <c r="G13" s="72">
        <f>' Račun prihoda i rashoda'!E31</f>
        <v>138869.13</v>
      </c>
      <c r="H13" s="72">
        <f>' Račun prihoda i rashoda'!F31</f>
        <v>136000</v>
      </c>
      <c r="I13" s="72">
        <f>' Račun prihoda i rashoda'!G31</f>
        <v>140000</v>
      </c>
    </row>
    <row r="14" spans="1:9" ht="15" customHeight="1" x14ac:dyDescent="0.25">
      <c r="A14" s="275" t="s">
        <v>3</v>
      </c>
      <c r="B14" s="276"/>
      <c r="C14" s="276"/>
      <c r="D14" s="276"/>
      <c r="E14" s="276"/>
      <c r="F14" s="71">
        <f>F8-F11</f>
        <v>-24397.409999999916</v>
      </c>
      <c r="G14" s="71">
        <f>G8-G11</f>
        <v>-54339.699999999953</v>
      </c>
      <c r="H14" s="71">
        <f>H8-H11</f>
        <v>-54339.800000000047</v>
      </c>
      <c r="I14" s="71">
        <f>I8-I11</f>
        <v>-54339.800000000047</v>
      </c>
    </row>
    <row r="15" spans="1:9" ht="18" x14ac:dyDescent="0.25">
      <c r="A15" s="4"/>
      <c r="B15" s="8"/>
      <c r="C15" s="8"/>
      <c r="D15" s="8"/>
      <c r="E15" s="8"/>
      <c r="F15" s="3"/>
      <c r="G15" s="3"/>
      <c r="H15" s="3"/>
      <c r="I15" s="3"/>
    </row>
    <row r="16" spans="1:9" ht="18" customHeight="1" x14ac:dyDescent="0.25">
      <c r="A16" s="277" t="s">
        <v>33</v>
      </c>
      <c r="B16" s="278"/>
      <c r="C16" s="278"/>
      <c r="D16" s="278"/>
      <c r="E16" s="278"/>
      <c r="F16" s="278"/>
      <c r="G16" s="278"/>
      <c r="H16" s="278"/>
      <c r="I16"/>
    </row>
    <row r="17" spans="1:9" ht="18" x14ac:dyDescent="0.25">
      <c r="A17" s="4"/>
      <c r="B17" s="8"/>
      <c r="C17" s="8"/>
      <c r="D17" s="8"/>
      <c r="E17" s="8"/>
      <c r="F17" s="3"/>
      <c r="G17" s="3"/>
      <c r="H17" s="3"/>
      <c r="I17" s="3"/>
    </row>
    <row r="18" spans="1:9" s="98" customFormat="1" x14ac:dyDescent="0.25">
      <c r="A18" s="23"/>
      <c r="B18" s="24"/>
      <c r="C18" s="24"/>
      <c r="D18" s="25"/>
      <c r="E18" s="26"/>
      <c r="F18" s="36" t="s">
        <v>90</v>
      </c>
      <c r="G18" s="36" t="s">
        <v>131</v>
      </c>
      <c r="H18" s="36" t="s">
        <v>147</v>
      </c>
      <c r="I18" s="36" t="s">
        <v>152</v>
      </c>
    </row>
    <row r="19" spans="1:9" s="98" customFormat="1" x14ac:dyDescent="0.25">
      <c r="A19" s="288" t="s">
        <v>107</v>
      </c>
      <c r="B19" s="289"/>
      <c r="C19" s="289"/>
      <c r="D19" s="289"/>
      <c r="E19" s="289"/>
      <c r="F19" s="72">
        <v>0</v>
      </c>
      <c r="G19" s="72">
        <v>0</v>
      </c>
      <c r="H19" s="72">
        <v>0</v>
      </c>
      <c r="I19" s="72">
        <v>0</v>
      </c>
    </row>
    <row r="20" spans="1:9" s="98" customFormat="1" x14ac:dyDescent="0.25">
      <c r="A20" s="288" t="s">
        <v>108</v>
      </c>
      <c r="B20" s="289"/>
      <c r="C20" s="289"/>
      <c r="D20" s="289"/>
      <c r="E20" s="289"/>
      <c r="F20" s="72">
        <v>0</v>
      </c>
      <c r="G20" s="72">
        <v>0</v>
      </c>
      <c r="H20" s="72">
        <v>0</v>
      </c>
      <c r="I20" s="72">
        <v>0</v>
      </c>
    </row>
    <row r="21" spans="1:9" s="98" customFormat="1" x14ac:dyDescent="0.25">
      <c r="A21" s="275" t="s">
        <v>4</v>
      </c>
      <c r="B21" s="276"/>
      <c r="C21" s="276"/>
      <c r="D21" s="276"/>
      <c r="E21" s="276"/>
      <c r="F21" s="71">
        <f>F19-F20</f>
        <v>0</v>
      </c>
      <c r="G21" s="71">
        <f>G19-G20</f>
        <v>0</v>
      </c>
      <c r="H21" s="71">
        <f>H19-H20</f>
        <v>0</v>
      </c>
      <c r="I21" s="71">
        <f>I19-I20</f>
        <v>0</v>
      </c>
    </row>
    <row r="22" spans="1:9" s="98" customFormat="1" x14ac:dyDescent="0.25">
      <c r="A22" s="275" t="s">
        <v>5</v>
      </c>
      <c r="B22" s="276"/>
      <c r="C22" s="276"/>
      <c r="D22" s="276"/>
      <c r="E22" s="276"/>
      <c r="F22" s="71">
        <f>F14+F21</f>
        <v>-24397.409999999916</v>
      </c>
      <c r="G22" s="71">
        <f>G14+G21</f>
        <v>-54339.699999999953</v>
      </c>
      <c r="H22" s="71">
        <f>H14+H21</f>
        <v>-54339.800000000047</v>
      </c>
      <c r="I22" s="71">
        <f>I14+I21</f>
        <v>-54339.800000000047</v>
      </c>
    </row>
    <row r="23" spans="1:9" s="98" customFormat="1" ht="18" x14ac:dyDescent="0.25">
      <c r="A23" s="20"/>
      <c r="B23" s="8"/>
      <c r="C23" s="8"/>
      <c r="D23" s="8"/>
      <c r="E23" s="8"/>
      <c r="F23" s="3"/>
      <c r="G23" s="3"/>
      <c r="H23" s="3"/>
      <c r="I23" s="3"/>
    </row>
    <row r="24" spans="1:9" s="98" customFormat="1" ht="18" customHeight="1" x14ac:dyDescent="0.25">
      <c r="A24" s="277" t="s">
        <v>140</v>
      </c>
      <c r="B24" s="278"/>
      <c r="C24" s="278"/>
      <c r="D24" s="278"/>
      <c r="E24" s="278"/>
      <c r="F24" s="278"/>
      <c r="G24" s="278"/>
      <c r="H24" s="278"/>
    </row>
    <row r="25" spans="1:9" s="98" customFormat="1" ht="18" customHeight="1" x14ac:dyDescent="0.25">
      <c r="A25" s="133"/>
      <c r="B25" s="134"/>
      <c r="C25" s="134"/>
      <c r="D25" s="134"/>
      <c r="E25" s="134"/>
      <c r="F25" s="134"/>
      <c r="G25" s="134"/>
      <c r="H25" s="134"/>
      <c r="I25" s="266"/>
    </row>
    <row r="26" spans="1:9" s="98" customFormat="1" x14ac:dyDescent="0.25">
      <c r="A26" s="23"/>
      <c r="B26" s="24"/>
      <c r="C26" s="24"/>
      <c r="D26" s="25"/>
      <c r="E26" s="26"/>
      <c r="F26" s="36" t="s">
        <v>90</v>
      </c>
      <c r="G26" s="36" t="s">
        <v>131</v>
      </c>
      <c r="H26" s="36" t="s">
        <v>147</v>
      </c>
      <c r="I26" s="36" t="s">
        <v>152</v>
      </c>
    </row>
    <row r="27" spans="1:9" s="98" customFormat="1" ht="15" customHeight="1" x14ac:dyDescent="0.25">
      <c r="A27" s="283" t="s">
        <v>141</v>
      </c>
      <c r="B27" s="284"/>
      <c r="C27" s="284"/>
      <c r="D27" s="284"/>
      <c r="E27" s="285"/>
      <c r="F27" s="160">
        <v>24397</v>
      </c>
      <c r="G27" s="160">
        <v>54340</v>
      </c>
      <c r="H27" s="161">
        <v>54340</v>
      </c>
      <c r="I27" s="161">
        <v>54340</v>
      </c>
    </row>
    <row r="28" spans="1:9" s="98" customFormat="1" ht="15" customHeight="1" x14ac:dyDescent="0.25">
      <c r="A28" s="279" t="s">
        <v>142</v>
      </c>
      <c r="B28" s="280"/>
      <c r="C28" s="280"/>
      <c r="D28" s="280"/>
      <c r="E28" s="281"/>
      <c r="F28" s="162">
        <f>F22+F27</f>
        <v>-0.40999999991618097</v>
      </c>
      <c r="G28" s="162">
        <f>G22+G27</f>
        <v>0.30000000004656613</v>
      </c>
      <c r="H28" s="163">
        <f>H22+H27</f>
        <v>0.19999999995343387</v>
      </c>
      <c r="I28" s="163">
        <f>I22+I27</f>
        <v>0.19999999995343387</v>
      </c>
    </row>
    <row r="29" spans="1:9" s="98" customFormat="1" ht="18" customHeight="1" x14ac:dyDescent="0.25">
      <c r="A29" s="164"/>
      <c r="B29" s="165"/>
      <c r="C29" s="165"/>
      <c r="D29" s="165"/>
      <c r="E29" s="165"/>
      <c r="F29" s="165"/>
      <c r="G29" s="165"/>
      <c r="H29" s="165"/>
      <c r="I29" s="165"/>
    </row>
    <row r="30" spans="1:9" s="98" customFormat="1" ht="18" customHeight="1" x14ac:dyDescent="0.25">
      <c r="A30" s="282"/>
      <c r="B30" s="282"/>
      <c r="C30" s="282"/>
      <c r="D30" s="282"/>
      <c r="E30" s="282"/>
      <c r="F30" s="282"/>
      <c r="G30" s="282"/>
      <c r="H30" s="282"/>
    </row>
    <row r="31" spans="1:9" s="98" customFormat="1" x14ac:dyDescent="0.25">
      <c r="A31" s="286" t="s">
        <v>5</v>
      </c>
      <c r="B31" s="287"/>
      <c r="C31" s="287"/>
      <c r="D31" s="287"/>
      <c r="E31" s="287"/>
      <c r="F31" s="72">
        <v>0</v>
      </c>
      <c r="G31" s="72">
        <v>0</v>
      </c>
      <c r="H31" s="72">
        <v>0</v>
      </c>
      <c r="I31" s="72">
        <v>0</v>
      </c>
    </row>
    <row r="32" spans="1:9" s="98" customFormat="1" x14ac:dyDescent="0.25">
      <c r="A32" s="273"/>
      <c r="B32" s="274"/>
      <c r="C32" s="274"/>
      <c r="D32" s="274"/>
      <c r="E32" s="274"/>
      <c r="F32" s="274"/>
      <c r="G32" s="274"/>
      <c r="H32" s="274"/>
    </row>
    <row r="34" spans="1:7" x14ac:dyDescent="0.25">
      <c r="A34" t="s">
        <v>127</v>
      </c>
      <c r="G34" t="s">
        <v>129</v>
      </c>
    </row>
    <row r="35" spans="1:7" x14ac:dyDescent="0.25">
      <c r="A35" t="s">
        <v>128</v>
      </c>
      <c r="G35" t="s">
        <v>130</v>
      </c>
    </row>
  </sheetData>
  <mergeCells count="20">
    <mergeCell ref="A1:I1"/>
    <mergeCell ref="A19:E19"/>
    <mergeCell ref="A20:E20"/>
    <mergeCell ref="A21:E21"/>
    <mergeCell ref="A13:E13"/>
    <mergeCell ref="A14:E14"/>
    <mergeCell ref="A12:E12"/>
    <mergeCell ref="A5:H5"/>
    <mergeCell ref="A16:H16"/>
    <mergeCell ref="A3:H3"/>
    <mergeCell ref="A8:E8"/>
    <mergeCell ref="A9:E9"/>
    <mergeCell ref="A10:E10"/>
    <mergeCell ref="A32:H32"/>
    <mergeCell ref="A22:E22"/>
    <mergeCell ref="A24:H24"/>
    <mergeCell ref="A28:E28"/>
    <mergeCell ref="A30:H30"/>
    <mergeCell ref="A27:E27"/>
    <mergeCell ref="A31:E31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topLeftCell="A7" zoomScaleNormal="100" workbookViewId="0">
      <selection activeCell="B37" sqref="B37"/>
    </sheetView>
  </sheetViews>
  <sheetFormatPr defaultRowHeight="15" x14ac:dyDescent="0.25"/>
  <cols>
    <col min="1" max="1" width="7.42578125" customWidth="1"/>
    <col min="2" max="2" width="8.42578125" customWidth="1"/>
    <col min="3" max="3" width="58.85546875" customWidth="1"/>
    <col min="4" max="4" width="18.42578125" customWidth="1"/>
    <col min="5" max="5" width="16.5703125" customWidth="1"/>
    <col min="6" max="6" width="18.7109375" customWidth="1"/>
    <col min="7" max="7" width="18.7109375" style="98" customWidth="1"/>
  </cols>
  <sheetData>
    <row r="1" spans="1:8" ht="42" customHeight="1" x14ac:dyDescent="0.25">
      <c r="A1" s="277" t="s">
        <v>153</v>
      </c>
      <c r="B1" s="277"/>
      <c r="C1" s="277"/>
      <c r="D1" s="277"/>
      <c r="E1" s="277"/>
      <c r="F1" s="277"/>
      <c r="G1" s="277"/>
      <c r="H1" s="256"/>
    </row>
    <row r="2" spans="1:8" ht="18" customHeight="1" x14ac:dyDescent="0.25">
      <c r="A2" s="4"/>
      <c r="B2" s="4"/>
      <c r="C2" s="4"/>
      <c r="D2" s="4"/>
      <c r="E2" s="4"/>
      <c r="F2" s="4"/>
      <c r="G2" s="4"/>
    </row>
    <row r="3" spans="1:8" ht="15.75" x14ac:dyDescent="0.25">
      <c r="A3" s="277" t="s">
        <v>24</v>
      </c>
      <c r="B3" s="277"/>
      <c r="C3" s="277"/>
      <c r="D3" s="277"/>
      <c r="E3" s="290"/>
      <c r="F3" s="290"/>
      <c r="G3"/>
    </row>
    <row r="4" spans="1:8" ht="18" x14ac:dyDescent="0.25">
      <c r="A4" s="4"/>
      <c r="B4" s="4"/>
      <c r="C4" s="4"/>
      <c r="D4" s="4"/>
      <c r="E4" s="5"/>
      <c r="F4" s="5"/>
      <c r="G4" s="5"/>
    </row>
    <row r="5" spans="1:8" ht="18" customHeight="1" x14ac:dyDescent="0.25">
      <c r="A5" s="277" t="s">
        <v>7</v>
      </c>
      <c r="B5" s="278"/>
      <c r="C5" s="278"/>
      <c r="D5" s="278"/>
      <c r="E5" s="278"/>
      <c r="F5" s="278"/>
      <c r="G5"/>
    </row>
    <row r="6" spans="1:8" ht="18" x14ac:dyDescent="0.25">
      <c r="A6" s="4"/>
      <c r="B6" s="4"/>
      <c r="C6" s="4"/>
      <c r="D6" s="4"/>
      <c r="E6" s="5"/>
      <c r="F6" s="5"/>
      <c r="G6" s="5"/>
    </row>
    <row r="7" spans="1:8" ht="15.75" x14ac:dyDescent="0.25">
      <c r="A7" s="277" t="s">
        <v>1</v>
      </c>
      <c r="B7" s="294"/>
      <c r="C7" s="294"/>
      <c r="D7" s="294"/>
      <c r="E7" s="294"/>
      <c r="F7" s="294"/>
      <c r="G7"/>
    </row>
    <row r="8" spans="1:8" ht="18" x14ac:dyDescent="0.25">
      <c r="A8" s="4"/>
      <c r="B8" s="4"/>
      <c r="C8" s="4"/>
      <c r="D8" s="4"/>
      <c r="E8" s="5"/>
      <c r="F8" s="5"/>
      <c r="G8" s="5"/>
    </row>
    <row r="9" spans="1:8" ht="25.5" x14ac:dyDescent="0.25">
      <c r="A9" s="19" t="s">
        <v>8</v>
      </c>
      <c r="B9" s="18" t="s">
        <v>9</v>
      </c>
      <c r="C9" s="18" t="s">
        <v>6</v>
      </c>
      <c r="D9" s="36" t="s">
        <v>90</v>
      </c>
      <c r="E9" s="36" t="s">
        <v>131</v>
      </c>
      <c r="F9" s="36" t="s">
        <v>147</v>
      </c>
      <c r="G9" s="36" t="s">
        <v>152</v>
      </c>
    </row>
    <row r="10" spans="1:8" s="207" customFormat="1" ht="21.75" customHeight="1" x14ac:dyDescent="0.25">
      <c r="A10" s="204">
        <v>6</v>
      </c>
      <c r="B10" s="205"/>
      <c r="C10" s="204" t="s">
        <v>11</v>
      </c>
      <c r="D10" s="206">
        <f>D11+D13+D14+D15</f>
        <v>1327440.5900000001</v>
      </c>
      <c r="E10" s="206">
        <f>E11+E13+E14+E15+E16</f>
        <v>1664726.3299999998</v>
      </c>
      <c r="F10" s="206">
        <f>F11+F13+F14+F15+F16+F12</f>
        <v>1662443.2</v>
      </c>
      <c r="G10" s="206">
        <f>G11+G13+G14+G15+G16+G12</f>
        <v>1928243.2</v>
      </c>
    </row>
    <row r="11" spans="1:8" s="202" customFormat="1" x14ac:dyDescent="0.25">
      <c r="A11" s="208"/>
      <c r="B11" s="209">
        <v>63</v>
      </c>
      <c r="C11" s="210" t="s">
        <v>35</v>
      </c>
      <c r="D11" s="150">
        <f>'Prihodi i rashodi po izvorima'!B17+'Prihodi i rashodi po izvorima'!B18+'Prihodi i rashodi po izvorima'!B20+'Prihodi i rashodi po izvorima'!B21+'Prihodi i rashodi po izvorima'!B22</f>
        <v>1225458</v>
      </c>
      <c r="E11" s="150">
        <f>'Prihodi i rashodi po izvorima'!C17+'Prihodi i rashodi po izvorima'!C18+'Prihodi i rashodi po izvorima'!C20+'Prihodi i rashodi po izvorima'!C21+'Prihodi i rashodi po izvorima'!C22</f>
        <v>1427391.64</v>
      </c>
      <c r="F11" s="150">
        <f>'Prihodi i rashodi po izvorima'!D17+'Prihodi i rashodi po izvorima'!D18+'Prihodi i rashodi po izvorima'!D20+'Prihodi i rashodi po izvorima'!D21+'Prihodi i rashodi po izvorima'!D22</f>
        <v>1427391.64</v>
      </c>
      <c r="G11" s="150">
        <f>1630441.64+'Prihodi i rashodi po izvorima'!E18+'Prihodi i rashodi po izvorima'!E22</f>
        <v>1669441.64</v>
      </c>
      <c r="H11" s="211"/>
    </row>
    <row r="12" spans="1:8" s="202" customFormat="1" x14ac:dyDescent="0.25">
      <c r="A12" s="208"/>
      <c r="B12" s="209">
        <v>64</v>
      </c>
      <c r="C12" s="210" t="s">
        <v>150</v>
      </c>
      <c r="D12" s="150">
        <v>0</v>
      </c>
      <c r="E12" s="150">
        <v>0</v>
      </c>
      <c r="F12" s="150">
        <v>260</v>
      </c>
      <c r="G12" s="150">
        <v>260</v>
      </c>
      <c r="H12" s="211"/>
    </row>
    <row r="13" spans="1:8" s="202" customFormat="1" ht="25.5" x14ac:dyDescent="0.25">
      <c r="A13" s="149"/>
      <c r="B13" s="212">
        <v>65</v>
      </c>
      <c r="C13" s="213" t="s">
        <v>77</v>
      </c>
      <c r="D13" s="150">
        <f>'Prihodi i rashodi po izvorima'!B15-9397</f>
        <v>15603</v>
      </c>
      <c r="E13" s="150">
        <f>'Prihodi i rashodi po izvorima'!C15-2000-31023.44</f>
        <v>19476.560000000001</v>
      </c>
      <c r="F13" s="150">
        <v>19216.560000000001</v>
      </c>
      <c r="G13" s="150">
        <v>11216.56</v>
      </c>
    </row>
    <row r="14" spans="1:8" s="202" customFormat="1" ht="25.5" x14ac:dyDescent="0.25">
      <c r="A14" s="149"/>
      <c r="B14" s="212">
        <v>67</v>
      </c>
      <c r="C14" s="210" t="s">
        <v>82</v>
      </c>
      <c r="D14" s="151">
        <f>'Prihodi i rashodi po izvorima'!B12+'Prihodi i rashodi po izvorima'!B13+'Prihodi i rashodi po izvorima'!B19</f>
        <v>81379.59</v>
      </c>
      <c r="E14" s="151">
        <f>'Prihodi i rashodi po izvorima'!C12+'Prihodi i rashodi po izvorima'!C13+'Prihodi i rashodi po izvorima'!C19</f>
        <v>171989</v>
      </c>
      <c r="F14" s="151">
        <f>'Prihodi i rashodi po izvorima'!D12+'Prihodi i rashodi po izvorima'!D13+'Prihodi i rashodi po izvorima'!D19</f>
        <v>206575</v>
      </c>
      <c r="G14" s="151">
        <f>'Prihodi i rashodi po izvorima'!E12+'Prihodi i rashodi po izvorima'!E13+'Prihodi i rashodi po izvorima'!E19</f>
        <v>238325</v>
      </c>
    </row>
    <row r="15" spans="1:8" s="202" customFormat="1" ht="25.5" x14ac:dyDescent="0.25">
      <c r="A15" s="149"/>
      <c r="B15" s="212">
        <v>66</v>
      </c>
      <c r="C15" s="210" t="s">
        <v>151</v>
      </c>
      <c r="D15" s="151">
        <f>'POSEBNI DIO'!E98-15000</f>
        <v>5000</v>
      </c>
      <c r="E15" s="151">
        <f>'Prihodi i rashodi po izvorima'!C25+5000+2000</f>
        <v>43869.13</v>
      </c>
      <c r="F15" s="151">
        <f>'Prihodi i rashodi po izvorima'!D26+5000</f>
        <v>7000</v>
      </c>
      <c r="G15" s="151">
        <f>'Prihodi i rashodi po izvorima'!E26+5000</f>
        <v>7000</v>
      </c>
    </row>
    <row r="16" spans="1:8" s="202" customFormat="1" x14ac:dyDescent="0.25">
      <c r="A16" s="149"/>
      <c r="B16" s="212">
        <v>68</v>
      </c>
      <c r="C16" s="210" t="s">
        <v>139</v>
      </c>
      <c r="D16" s="151">
        <v>0</v>
      </c>
      <c r="E16" s="151">
        <v>2000</v>
      </c>
      <c r="F16" s="151">
        <v>2000</v>
      </c>
      <c r="G16" s="151">
        <v>2000</v>
      </c>
    </row>
    <row r="17" spans="1:7" s="219" customFormat="1" ht="19.5" customHeight="1" x14ac:dyDescent="0.25">
      <c r="A17" s="214">
        <v>9</v>
      </c>
      <c r="B17" s="215"/>
      <c r="C17" s="216" t="s">
        <v>124</v>
      </c>
      <c r="D17" s="218">
        <f>D18</f>
        <v>24397</v>
      </c>
      <c r="E17" s="218">
        <f>E18</f>
        <v>62506.34</v>
      </c>
      <c r="F17" s="218">
        <f>F18</f>
        <v>62506.34</v>
      </c>
      <c r="G17" s="218">
        <f>G18</f>
        <v>62506.44</v>
      </c>
    </row>
    <row r="18" spans="1:7" s="202" customFormat="1" x14ac:dyDescent="0.25">
      <c r="A18" s="149"/>
      <c r="B18" s="212">
        <v>92</v>
      </c>
      <c r="C18" s="213" t="s">
        <v>121</v>
      </c>
      <c r="D18" s="151">
        <v>24397</v>
      </c>
      <c r="E18" s="151">
        <f>'Prihodi i rashodi po izvorima'!C24+31023.44-5000</f>
        <v>62506.34</v>
      </c>
      <c r="F18" s="151">
        <f>'Prihodi i rashodi po izvorima'!C24+31023.44-5000</f>
        <v>62506.34</v>
      </c>
      <c r="G18" s="151">
        <f>'Prihodi i rashodi po izvorima'!D24+31023.44-5000</f>
        <v>62506.44</v>
      </c>
    </row>
    <row r="19" spans="1:7" s="202" customFormat="1" x14ac:dyDescent="0.25">
      <c r="A19" s="204"/>
      <c r="B19" s="220"/>
      <c r="C19" s="221" t="s">
        <v>79</v>
      </c>
      <c r="D19" s="222">
        <f>D10+D17</f>
        <v>1351837.59</v>
      </c>
      <c r="E19" s="222">
        <f>E10+E17</f>
        <v>1727232.67</v>
      </c>
      <c r="F19" s="222">
        <f>F10+F17</f>
        <v>1724949.54</v>
      </c>
      <c r="G19" s="222">
        <f>G10+G17</f>
        <v>1990749.64</v>
      </c>
    </row>
    <row r="20" spans="1:7" s="84" customFormat="1" x14ac:dyDescent="0.25">
      <c r="A20" s="83"/>
      <c r="B20" s="83"/>
      <c r="C20" s="60"/>
      <c r="D20" s="82"/>
      <c r="E20" s="82"/>
      <c r="F20" s="62"/>
      <c r="G20" s="62"/>
    </row>
    <row r="21" spans="1:7" s="84" customFormat="1" x14ac:dyDescent="0.25">
      <c r="A21"/>
      <c r="B21"/>
      <c r="C21"/>
      <c r="D21"/>
      <c r="E21"/>
      <c r="F21"/>
      <c r="G21" s="98"/>
    </row>
    <row r="22" spans="1:7" s="84" customFormat="1" ht="15.75" x14ac:dyDescent="0.25">
      <c r="A22" s="277" t="s">
        <v>13</v>
      </c>
      <c r="B22" s="277"/>
      <c r="C22" s="277"/>
      <c r="D22" s="277"/>
      <c r="E22" s="277"/>
      <c r="F22" s="277"/>
    </row>
    <row r="23" spans="1:7" s="88" customFormat="1" ht="18" x14ac:dyDescent="0.25">
      <c r="A23" s="4"/>
      <c r="B23" s="4"/>
      <c r="C23" s="4"/>
      <c r="D23" s="4"/>
      <c r="E23" s="5"/>
      <c r="F23" s="5"/>
      <c r="G23" s="5"/>
    </row>
    <row r="24" spans="1:7" s="98" customFormat="1" ht="25.5" x14ac:dyDescent="0.25">
      <c r="A24" s="19" t="s">
        <v>8</v>
      </c>
      <c r="B24" s="18" t="s">
        <v>9</v>
      </c>
      <c r="C24" s="18" t="s">
        <v>6</v>
      </c>
      <c r="D24" s="36" t="s">
        <v>90</v>
      </c>
      <c r="E24" s="36" t="s">
        <v>131</v>
      </c>
      <c r="F24" s="36" t="s">
        <v>147</v>
      </c>
      <c r="G24" s="36" t="s">
        <v>152</v>
      </c>
    </row>
    <row r="25" spans="1:7" s="202" customFormat="1" ht="21" customHeight="1" x14ac:dyDescent="0.25">
      <c r="A25" s="204">
        <v>3</v>
      </c>
      <c r="B25" s="223"/>
      <c r="C25" s="204" t="s">
        <v>14</v>
      </c>
      <c r="D25" s="224">
        <f>D26+D27+D28+D29</f>
        <v>1309838</v>
      </c>
      <c r="E25" s="224">
        <f>E26+E27+E28+E29</f>
        <v>1580196.9</v>
      </c>
      <c r="F25" s="224">
        <f>F26+F27+F28+F29+F30</f>
        <v>1580783</v>
      </c>
      <c r="G25" s="224">
        <f>G26+G27+G28+G29+G30</f>
        <v>1842583</v>
      </c>
    </row>
    <row r="26" spans="1:7" s="197" customFormat="1" x14ac:dyDescent="0.25">
      <c r="A26" s="225"/>
      <c r="B26" s="226">
        <v>31</v>
      </c>
      <c r="C26" s="102" t="s">
        <v>15</v>
      </c>
      <c r="D26" s="87">
        <f>'POSEBNI DIO'!E49+'POSEBNI DIO'!E110</f>
        <v>1068883</v>
      </c>
      <c r="E26" s="87">
        <f>'POSEBNI DIO'!F49+'POSEBNI DIO'!F67+'POSEBNI DIO'!F71+'POSEBNI DIO'!F110+'POSEBNI DIO'!F57</f>
        <v>1250175</v>
      </c>
      <c r="F26" s="87">
        <f>'POSEBNI DIO'!G49+'POSEBNI DIO'!G57+'POSEBNI DIO'!G67+'POSEBNI DIO'!G71+'POSEBNI DIO'!G110</f>
        <v>1248175</v>
      </c>
      <c r="G26" s="87">
        <f>'POSEBNI DIO'!H49+'POSEBNI DIO'!H57+'POSEBNI DIO'!H67+'POSEBNI DIO'!H71+'POSEBNI DIO'!H110+'POSEBNI DIO'!H106</f>
        <v>1522275</v>
      </c>
    </row>
    <row r="27" spans="1:7" s="197" customFormat="1" x14ac:dyDescent="0.25">
      <c r="A27" s="225"/>
      <c r="B27" s="226">
        <v>32</v>
      </c>
      <c r="C27" s="102" t="s">
        <v>27</v>
      </c>
      <c r="D27" s="87">
        <f>'POSEBNI DIO'!E13+'POSEBNI DIO'!E17+'POSEBNI DIO'!E20+'POSEBNI DIO'!E25+'POSEBNI DIO'!E28+'POSEBNI DIO'!E31+'POSEBNI DIO'!E34+'POSEBNI DIO'!E38+'POSEBNI DIO'!E41+'POSEBNI DIO'!E45+'POSEBNI DIO'!E50+'POSEBNI DIO'!E82+'POSEBNI DIO'!E91+'POSEBNI DIO'!E96+'POSEBNI DIO'!E100+'POSEBNI DIO'!E111</f>
        <v>215098</v>
      </c>
      <c r="E27" s="87">
        <f>'POSEBNI DIO'!F13+'POSEBNI DIO'!F17+'POSEBNI DIO'!F20+'POSEBNI DIO'!F25+'POSEBNI DIO'!F28+'POSEBNI DIO'!F31+'POSEBNI DIO'!F34+'POSEBNI DIO'!F38+'POSEBNI DIO'!F41+'POSEBNI DIO'!F45+'POSEBNI DIO'!F50+'POSEBNI DIO'!F58+'POSEBNI DIO'!F68+'POSEBNI DIO'!F72+'POSEBNI DIO'!F75+'POSEBNI DIO'!F91+'POSEBNI DIO'!F100+'POSEBNI DIO'!F111+'POSEBNI DIO'!F62</f>
        <v>304204.90000000002</v>
      </c>
      <c r="F27" s="87">
        <f>'POSEBNI DIO'!G13+'POSEBNI DIO'!G17+'POSEBNI DIO'!G20+'POSEBNI DIO'!G25+'POSEBNI DIO'!G28+'POSEBNI DIO'!G31+'POSEBNI DIO'!G34+'POSEBNI DIO'!G38+'POSEBNI DIO'!G41+'POSEBNI DIO'!G45+'POSEBNI DIO'!G50+'POSEBNI DIO'!G58+'POSEBNI DIO'!G62+'POSEBNI DIO'!G68+'POSEBNI DIO'!G72+'POSEBNI DIO'!G75+'POSEBNI DIO'!G91+'POSEBNI DIO'!G100+'POSEBNI DIO'!G111</f>
        <v>303991</v>
      </c>
      <c r="G27" s="87">
        <f>'POSEBNI DIO'!H13+'POSEBNI DIO'!H17+'POSEBNI DIO'!H20+'POSEBNI DIO'!H25+'POSEBNI DIO'!H28+'POSEBNI DIO'!H31+'POSEBNI DIO'!H34+'POSEBNI DIO'!H38+'POSEBNI DIO'!H41+'POSEBNI DIO'!H45+'POSEBNI DIO'!H50+'POSEBNI DIO'!H58+'POSEBNI DIO'!H62+'POSEBNI DIO'!H68+'POSEBNI DIO'!H72+'POSEBNI DIO'!H75+'POSEBNI DIO'!H91+'POSEBNI DIO'!H100+'POSEBNI DIO'!H111+'POSEBNI DIO'!H107</f>
        <v>291341</v>
      </c>
    </row>
    <row r="28" spans="1:7" s="197" customFormat="1" x14ac:dyDescent="0.25">
      <c r="A28" s="102"/>
      <c r="B28" s="227">
        <v>34</v>
      </c>
      <c r="C28" s="102" t="s">
        <v>45</v>
      </c>
      <c r="D28" s="87">
        <f>'POSEBNI DIO'!E42</f>
        <v>857</v>
      </c>
      <c r="E28" s="87">
        <f>'POSEBNI DIO'!F42</f>
        <v>817</v>
      </c>
      <c r="F28" s="87">
        <f>'POSEBNI DIO'!G42+'POSEBNI DIO'!G51</f>
        <v>1117</v>
      </c>
      <c r="G28" s="87">
        <f>'POSEBNI DIO'!H42+'POSEBNI DIO'!H51</f>
        <v>1367</v>
      </c>
    </row>
    <row r="29" spans="1:7" s="197" customFormat="1" ht="25.5" x14ac:dyDescent="0.25">
      <c r="A29" s="102"/>
      <c r="B29" s="227">
        <v>37</v>
      </c>
      <c r="C29" s="76" t="s">
        <v>126</v>
      </c>
      <c r="D29" s="87">
        <f>'POSEBNI DIO'!E52+'POSEBNI DIO'!E59</f>
        <v>25000</v>
      </c>
      <c r="E29" s="87">
        <f>'POSEBNI DIO'!F52+'POSEBNI DIO'!F59</f>
        <v>25000</v>
      </c>
      <c r="F29" s="87">
        <f>'POSEBNI DIO'!G52+'POSEBNI DIO'!G59</f>
        <v>25000</v>
      </c>
      <c r="G29" s="87">
        <f>'POSEBNI DIO'!H52+'POSEBNI DIO'!H59</f>
        <v>25100</v>
      </c>
    </row>
    <row r="30" spans="1:7" s="197" customFormat="1" x14ac:dyDescent="0.25">
      <c r="A30" s="102"/>
      <c r="B30" s="227">
        <v>38</v>
      </c>
      <c r="C30" s="76" t="s">
        <v>149</v>
      </c>
      <c r="D30" s="87">
        <v>0</v>
      </c>
      <c r="E30" s="87">
        <v>0</v>
      </c>
      <c r="F30" s="87">
        <f>'POSEBNI DIO'!G46+'POSEBNI DIO'!G63</f>
        <v>2500</v>
      </c>
      <c r="G30" s="87">
        <f>'POSEBNI DIO'!H46+'POSEBNI DIO'!H63</f>
        <v>2500</v>
      </c>
    </row>
    <row r="31" spans="1:7" s="202" customFormat="1" ht="30" customHeight="1" x14ac:dyDescent="0.25">
      <c r="A31" s="204">
        <v>4</v>
      </c>
      <c r="B31" s="223"/>
      <c r="C31" s="204" t="s">
        <v>16</v>
      </c>
      <c r="D31" s="224">
        <f>D32</f>
        <v>42000</v>
      </c>
      <c r="E31" s="224">
        <f>E32</f>
        <v>138869.13</v>
      </c>
      <c r="F31" s="224">
        <f>F32</f>
        <v>136000</v>
      </c>
      <c r="G31" s="224">
        <f>G32</f>
        <v>140000</v>
      </c>
    </row>
    <row r="32" spans="1:7" s="197" customFormat="1" x14ac:dyDescent="0.25">
      <c r="A32" s="225"/>
      <c r="B32" s="226">
        <v>42</v>
      </c>
      <c r="C32" s="68" t="s">
        <v>16</v>
      </c>
      <c r="D32" s="87">
        <f>'POSEBNI DIO'!E54+'POSEBNI DIO'!E84+'POSEBNI DIO'!E88+'POSEBNI DIO'!E93+'POSEBNI DIO'!E102</f>
        <v>42000</v>
      </c>
      <c r="E32" s="87">
        <f>'POSEBNI DIO'!F53+'POSEBNI DIO'!F76+'POSEBNI DIO'!F87+'POSEBNI DIO'!F92+'POSEBNI DIO'!F95+'POSEBNI DIO'!F101</f>
        <v>138869.13</v>
      </c>
      <c r="F32" s="87">
        <f>'POSEBNI DIO'!G54+'POSEBNI DIO'!G77+'POSEBNI DIO'!G88+'POSEBNI DIO'!G93+'POSEBNI DIO'!G96+'POSEBNI DIO'!G102</f>
        <v>136000</v>
      </c>
      <c r="G32" s="87">
        <f>'POSEBNI DIO'!H54+'POSEBNI DIO'!H77+'POSEBNI DIO'!H88+'POSEBNI DIO'!H93+'POSEBNI DIO'!H96+'POSEBNI DIO'!H102</f>
        <v>140000</v>
      </c>
    </row>
    <row r="33" spans="1:7" s="219" customFormat="1" ht="19.5" customHeight="1" x14ac:dyDescent="0.25">
      <c r="A33" s="214">
        <v>9</v>
      </c>
      <c r="B33" s="215"/>
      <c r="C33" s="216" t="s">
        <v>124</v>
      </c>
      <c r="D33" s="217">
        <f>D34</f>
        <v>0</v>
      </c>
      <c r="E33" s="217">
        <f>E34</f>
        <v>8166.64</v>
      </c>
      <c r="F33" s="217">
        <f>F34</f>
        <v>8166.64</v>
      </c>
      <c r="G33" s="217">
        <f>G34</f>
        <v>8166.64</v>
      </c>
    </row>
    <row r="34" spans="1:7" s="202" customFormat="1" x14ac:dyDescent="0.25">
      <c r="A34" s="149"/>
      <c r="B34" s="212">
        <v>92</v>
      </c>
      <c r="C34" s="213" t="s">
        <v>123</v>
      </c>
      <c r="D34" s="151">
        <v>0</v>
      </c>
      <c r="E34" s="151">
        <f>'POSEBNI DIO'!F21</f>
        <v>8166.64</v>
      </c>
      <c r="F34" s="151">
        <f>'POSEBNI DIO'!G21</f>
        <v>8166.64</v>
      </c>
      <c r="G34" s="151">
        <f>'POSEBNI DIO'!H21</f>
        <v>8166.64</v>
      </c>
    </row>
    <row r="35" spans="1:7" s="202" customFormat="1" x14ac:dyDescent="0.25">
      <c r="A35" s="204"/>
      <c r="B35" s="220"/>
      <c r="C35" s="221" t="s">
        <v>87</v>
      </c>
      <c r="D35" s="222">
        <f>D25+D31</f>
        <v>1351838</v>
      </c>
      <c r="E35" s="222">
        <f>E25+E31+E33</f>
        <v>1727232.6699999997</v>
      </c>
      <c r="F35" s="222">
        <f>F25+F31+F33</f>
        <v>1724949.64</v>
      </c>
      <c r="G35" s="222">
        <f>G25+G31+G33</f>
        <v>1990749.64</v>
      </c>
    </row>
  </sheetData>
  <sortState xmlns:xlrd2="http://schemas.microsoft.com/office/spreadsheetml/2017/richdata2" ref="B11:F19">
    <sortCondition ref="B11:B19"/>
  </sortState>
  <mergeCells count="5">
    <mergeCell ref="A7:F7"/>
    <mergeCell ref="A22:F22"/>
    <mergeCell ref="A3:F3"/>
    <mergeCell ref="A5:F5"/>
    <mergeCell ref="A1:G1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69CC-08EE-43F2-9355-3620F2E13E18}">
  <sheetPr>
    <pageSetUpPr fitToPage="1"/>
  </sheetPr>
  <dimension ref="A1:H48"/>
  <sheetViews>
    <sheetView topLeftCell="A19" zoomScaleNormal="100" workbookViewId="0">
      <selection sqref="A1:E1"/>
    </sheetView>
  </sheetViews>
  <sheetFormatPr defaultRowHeight="15" x14ac:dyDescent="0.25"/>
  <cols>
    <col min="1" max="1" width="43.42578125" style="98" customWidth="1"/>
    <col min="2" max="2" width="17.140625" style="98" customWidth="1"/>
    <col min="3" max="3" width="17.28515625" style="98" customWidth="1"/>
    <col min="4" max="5" width="17.140625" style="98" customWidth="1"/>
    <col min="6" max="16384" width="9.140625" style="98"/>
  </cols>
  <sheetData>
    <row r="1" spans="1:8" ht="42" customHeight="1" x14ac:dyDescent="0.25">
      <c r="A1" s="277" t="s">
        <v>153</v>
      </c>
      <c r="B1" s="277"/>
      <c r="C1" s="277"/>
      <c r="D1" s="277"/>
      <c r="E1" s="277"/>
      <c r="F1" s="256"/>
      <c r="G1" s="256"/>
      <c r="H1" s="256"/>
    </row>
    <row r="2" spans="1:8" ht="18" customHeight="1" x14ac:dyDescent="0.25">
      <c r="A2" s="4"/>
      <c r="B2" s="4"/>
      <c r="C2" s="4"/>
      <c r="D2" s="4"/>
      <c r="E2" s="4"/>
    </row>
    <row r="3" spans="1:8" ht="15.75" customHeight="1" x14ac:dyDescent="0.25">
      <c r="A3" s="277" t="s">
        <v>24</v>
      </c>
      <c r="B3" s="277"/>
      <c r="C3" s="277"/>
      <c r="D3" s="277"/>
    </row>
    <row r="4" spans="1:8" ht="15" customHeight="1" x14ac:dyDescent="0.25">
      <c r="A4" s="4"/>
      <c r="B4" s="4"/>
      <c r="C4" s="5"/>
      <c r="D4" s="5"/>
      <c r="E4" s="5"/>
    </row>
    <row r="5" spans="1:8" ht="18" customHeight="1" x14ac:dyDescent="0.25">
      <c r="A5" s="277" t="s">
        <v>7</v>
      </c>
      <c r="B5" s="277"/>
      <c r="C5" s="277"/>
      <c r="D5" s="277"/>
    </row>
    <row r="6" spans="1:8" ht="18" x14ac:dyDescent="0.25">
      <c r="A6" s="4"/>
      <c r="B6" s="4"/>
      <c r="C6" s="5"/>
      <c r="D6" s="5"/>
      <c r="E6" s="5"/>
    </row>
    <row r="7" spans="1:8" ht="15.75" customHeight="1" x14ac:dyDescent="0.25">
      <c r="A7" s="277" t="s">
        <v>93</v>
      </c>
      <c r="B7" s="277"/>
      <c r="C7" s="277"/>
      <c r="D7" s="277"/>
    </row>
    <row r="8" spans="1:8" ht="18" x14ac:dyDescent="0.25">
      <c r="A8" s="4"/>
      <c r="B8" s="4"/>
      <c r="C8" s="5"/>
      <c r="D8" s="5"/>
      <c r="E8" s="5"/>
    </row>
    <row r="9" spans="1:8" ht="25.5" x14ac:dyDescent="0.25">
      <c r="A9" s="19" t="s">
        <v>94</v>
      </c>
      <c r="B9" s="36" t="s">
        <v>90</v>
      </c>
      <c r="C9" s="36" t="s">
        <v>131</v>
      </c>
      <c r="D9" s="36" t="s">
        <v>147</v>
      </c>
      <c r="E9" s="36" t="s">
        <v>152</v>
      </c>
    </row>
    <row r="10" spans="1:8" s="196" customFormat="1" x14ac:dyDescent="0.25">
      <c r="A10" s="194" t="s">
        <v>0</v>
      </c>
      <c r="B10" s="195">
        <f>B11+B14+B16+B23</f>
        <v>1351837.59</v>
      </c>
      <c r="C10" s="195">
        <f>C11+C14+C16+C23</f>
        <v>1727232.67</v>
      </c>
      <c r="D10" s="195">
        <f>D11+D14+D16+D23</f>
        <v>1724949.64</v>
      </c>
      <c r="E10" s="195">
        <f>E11+E14+E16+E23</f>
        <v>1990749.64</v>
      </c>
    </row>
    <row r="11" spans="1:8" s="196" customFormat="1" ht="21.75" customHeight="1" x14ac:dyDescent="0.25">
      <c r="A11" s="177" t="s">
        <v>95</v>
      </c>
      <c r="B11" s="57">
        <f>B12+B13</f>
        <v>72089</v>
      </c>
      <c r="C11" s="57">
        <f>C12+C13</f>
        <v>171989</v>
      </c>
      <c r="D11" s="57">
        <f>D12+D13</f>
        <v>206575</v>
      </c>
      <c r="E11" s="57">
        <f>E12+E13</f>
        <v>238325</v>
      </c>
    </row>
    <row r="12" spans="1:8" s="198" customFormat="1" x14ac:dyDescent="0.25">
      <c r="A12" s="102" t="s">
        <v>96</v>
      </c>
      <c r="B12" s="86">
        <f t="shared" ref="B12:D13" si="0">B34</f>
        <v>11633</v>
      </c>
      <c r="C12" s="86">
        <f t="shared" si="0"/>
        <v>24783</v>
      </c>
      <c r="D12" s="86">
        <f t="shared" si="0"/>
        <v>15369</v>
      </c>
      <c r="E12" s="86">
        <f t="shared" ref="E12" si="1">E34</f>
        <v>43119</v>
      </c>
    </row>
    <row r="13" spans="1:8" s="198" customFormat="1" x14ac:dyDescent="0.25">
      <c r="A13" s="176" t="s">
        <v>101</v>
      </c>
      <c r="B13" s="86">
        <f t="shared" si="0"/>
        <v>60456</v>
      </c>
      <c r="C13" s="86">
        <f t="shared" si="0"/>
        <v>147206</v>
      </c>
      <c r="D13" s="86">
        <f t="shared" si="0"/>
        <v>191206</v>
      </c>
      <c r="E13" s="86">
        <f t="shared" ref="E13" si="2">E35</f>
        <v>195206</v>
      </c>
    </row>
    <row r="14" spans="1:8" s="199" customFormat="1" ht="21" customHeight="1" x14ac:dyDescent="0.25">
      <c r="A14" s="137" t="s">
        <v>100</v>
      </c>
      <c r="B14" s="57">
        <f>B15</f>
        <v>25000</v>
      </c>
      <c r="C14" s="57">
        <f>C15</f>
        <v>52500</v>
      </c>
      <c r="D14" s="57">
        <f>D15</f>
        <v>52500</v>
      </c>
      <c r="E14" s="57">
        <f>E15</f>
        <v>44500</v>
      </c>
    </row>
    <row r="15" spans="1:8" s="198" customFormat="1" x14ac:dyDescent="0.25">
      <c r="A15" s="176" t="s">
        <v>119</v>
      </c>
      <c r="B15" s="86">
        <f>B37</f>
        <v>25000</v>
      </c>
      <c r="C15" s="86">
        <f>C37</f>
        <v>52500</v>
      </c>
      <c r="D15" s="86">
        <f>D37</f>
        <v>52500</v>
      </c>
      <c r="E15" s="86">
        <f>E37</f>
        <v>44500</v>
      </c>
      <c r="H15" s="200"/>
    </row>
    <row r="16" spans="1:8" s="199" customFormat="1" ht="23.25" customHeight="1" x14ac:dyDescent="0.25">
      <c r="A16" s="137" t="s">
        <v>99</v>
      </c>
      <c r="B16" s="138">
        <f>B17+B19+B20+B21+B18+B22</f>
        <v>1234748.5900000001</v>
      </c>
      <c r="C16" s="138">
        <f>C17+C19+C20+C21+C18+C22</f>
        <v>1427391.64</v>
      </c>
      <c r="D16" s="138">
        <f>D17+D19+D20+D21+D18+D22</f>
        <v>1427391.64</v>
      </c>
      <c r="E16" s="138">
        <f>E17+E19+E20+E21+E18+E22</f>
        <v>1669441.64</v>
      </c>
      <c r="H16" s="201"/>
    </row>
    <row r="17" spans="1:5" s="198" customFormat="1" x14ac:dyDescent="0.25">
      <c r="A17" s="174" t="s">
        <v>114</v>
      </c>
      <c r="B17" s="136">
        <f>B39</f>
        <v>1150163</v>
      </c>
      <c r="C17" s="136">
        <f>C39</f>
        <v>1340566.6399999999</v>
      </c>
      <c r="D17" s="136">
        <f>D39</f>
        <v>1340566.6399999999</v>
      </c>
      <c r="E17" s="136">
        <f>E39</f>
        <v>1586666.64</v>
      </c>
    </row>
    <row r="18" spans="1:5" s="202" customFormat="1" ht="26.25" x14ac:dyDescent="0.25">
      <c r="A18" s="192" t="s">
        <v>122</v>
      </c>
      <c r="B18" s="191">
        <v>20000</v>
      </c>
      <c r="C18" s="191">
        <v>10000</v>
      </c>
      <c r="D18" s="191">
        <f>D40</f>
        <v>10000</v>
      </c>
      <c r="E18" s="191">
        <f>E40</f>
        <v>5000</v>
      </c>
    </row>
    <row r="19" spans="1:5" s="198" customFormat="1" ht="27.75" customHeight="1" x14ac:dyDescent="0.25">
      <c r="A19" s="190" t="s">
        <v>115</v>
      </c>
      <c r="B19" s="87">
        <f t="shared" ref="B19:D20" si="3">B41</f>
        <v>9290.59</v>
      </c>
      <c r="C19" s="87">
        <f t="shared" si="3"/>
        <v>0</v>
      </c>
      <c r="D19" s="87">
        <f t="shared" si="3"/>
        <v>0</v>
      </c>
      <c r="E19" s="87">
        <f t="shared" ref="E19" si="4">E41</f>
        <v>0</v>
      </c>
    </row>
    <row r="20" spans="1:5" s="198" customFormat="1" x14ac:dyDescent="0.25">
      <c r="A20" s="175" t="s">
        <v>116</v>
      </c>
      <c r="B20" s="86">
        <f t="shared" si="3"/>
        <v>15000</v>
      </c>
      <c r="C20" s="86">
        <f t="shared" si="3"/>
        <v>35525</v>
      </c>
      <c r="D20" s="86">
        <f t="shared" si="3"/>
        <v>35525</v>
      </c>
      <c r="E20" s="86">
        <f t="shared" ref="E20" si="5">E42</f>
        <v>43775</v>
      </c>
    </row>
    <row r="21" spans="1:5" s="198" customFormat="1" x14ac:dyDescent="0.25">
      <c r="A21" s="175" t="s">
        <v>117</v>
      </c>
      <c r="B21" s="86">
        <v>0</v>
      </c>
      <c r="C21" s="86">
        <v>0</v>
      </c>
      <c r="D21" s="86">
        <v>0</v>
      </c>
      <c r="E21" s="86">
        <v>0</v>
      </c>
    </row>
    <row r="22" spans="1:5" s="198" customFormat="1" ht="25.5" x14ac:dyDescent="0.25">
      <c r="A22" s="190" t="s">
        <v>118</v>
      </c>
      <c r="B22" s="87">
        <f t="shared" ref="B22:D22" si="6">B44</f>
        <v>40295</v>
      </c>
      <c r="C22" s="87">
        <f t="shared" si="6"/>
        <v>41300</v>
      </c>
      <c r="D22" s="87">
        <f t="shared" si="6"/>
        <v>41300</v>
      </c>
      <c r="E22" s="87">
        <f t="shared" ref="E22" si="7">E44</f>
        <v>34000</v>
      </c>
    </row>
    <row r="23" spans="1:5" s="199" customFormat="1" ht="21.75" customHeight="1" x14ac:dyDescent="0.25">
      <c r="A23" s="137" t="s">
        <v>98</v>
      </c>
      <c r="B23" s="57">
        <f>B24</f>
        <v>20000</v>
      </c>
      <c r="C23" s="57">
        <f>C24+C25+C26</f>
        <v>75352.03</v>
      </c>
      <c r="D23" s="57">
        <f>D24+D25+D26</f>
        <v>38483</v>
      </c>
      <c r="E23" s="57">
        <f>E24+E25+E26</f>
        <v>38483</v>
      </c>
    </row>
    <row r="24" spans="1:5" s="198" customFormat="1" x14ac:dyDescent="0.25">
      <c r="A24" s="176" t="s">
        <v>120</v>
      </c>
      <c r="B24" s="87">
        <v>20000</v>
      </c>
      <c r="C24" s="87">
        <f>C46</f>
        <v>36482.9</v>
      </c>
      <c r="D24" s="87">
        <f>D46</f>
        <v>36483</v>
      </c>
      <c r="E24" s="87">
        <f>E46</f>
        <v>36483</v>
      </c>
    </row>
    <row r="25" spans="1:5" s="198" customFormat="1" x14ac:dyDescent="0.25">
      <c r="A25" s="176" t="s">
        <v>138</v>
      </c>
      <c r="B25" s="203">
        <v>0</v>
      </c>
      <c r="C25" s="255">
        <f>C47</f>
        <v>36869.129999999997</v>
      </c>
      <c r="D25" s="203">
        <v>0</v>
      </c>
      <c r="E25" s="203">
        <v>0</v>
      </c>
    </row>
    <row r="26" spans="1:5" x14ac:dyDescent="0.25">
      <c r="A26" s="154" t="s">
        <v>145</v>
      </c>
      <c r="B26" s="32">
        <v>0</v>
      </c>
      <c r="C26" s="255">
        <f>C48</f>
        <v>2000</v>
      </c>
      <c r="D26" s="255">
        <f>D48</f>
        <v>2000</v>
      </c>
      <c r="E26" s="255">
        <f>E48</f>
        <v>2000</v>
      </c>
    </row>
    <row r="27" spans="1:5" ht="11.25" customHeight="1" x14ac:dyDescent="0.25"/>
    <row r="28" spans="1:5" ht="15" customHeight="1" x14ac:dyDescent="0.25"/>
    <row r="29" spans="1:5" ht="15.75" x14ac:dyDescent="0.25">
      <c r="A29" s="277" t="s">
        <v>97</v>
      </c>
      <c r="B29" s="277"/>
      <c r="C29" s="277"/>
      <c r="D29" s="277"/>
    </row>
    <row r="30" spans="1:5" ht="18" x14ac:dyDescent="0.25">
      <c r="A30" s="4"/>
      <c r="B30" s="4"/>
      <c r="C30" s="5"/>
      <c r="D30" s="5"/>
      <c r="E30" s="5"/>
    </row>
    <row r="31" spans="1:5" ht="30" customHeight="1" x14ac:dyDescent="0.25">
      <c r="A31" s="145" t="s">
        <v>94</v>
      </c>
      <c r="B31" s="36" t="s">
        <v>90</v>
      </c>
      <c r="C31" s="36" t="s">
        <v>131</v>
      </c>
      <c r="D31" s="36" t="s">
        <v>147</v>
      </c>
      <c r="E31" s="36" t="s">
        <v>152</v>
      </c>
    </row>
    <row r="32" spans="1:5" s="193" customFormat="1" x14ac:dyDescent="0.25">
      <c r="A32" s="146" t="s">
        <v>2</v>
      </c>
      <c r="B32" s="168">
        <f>B33+B36+B38+B45</f>
        <v>1351837.59</v>
      </c>
      <c r="C32" s="168">
        <f>C33+C36+C38+C45</f>
        <v>1727232.67</v>
      </c>
      <c r="D32" s="168">
        <f>D33+D36+D38+D45</f>
        <v>1724949.64</v>
      </c>
      <c r="E32" s="168">
        <f>E33+E36+E38+E45</f>
        <v>1990749.64</v>
      </c>
    </row>
    <row r="33" spans="1:5" s="147" customFormat="1" ht="19.5" customHeight="1" x14ac:dyDescent="0.25">
      <c r="A33" s="148" t="s">
        <v>95</v>
      </c>
      <c r="B33" s="168">
        <f>B34+B35</f>
        <v>72089</v>
      </c>
      <c r="C33" s="168">
        <f>C34+C35</f>
        <v>171989</v>
      </c>
      <c r="D33" s="168">
        <f>D34+D35</f>
        <v>206575</v>
      </c>
      <c r="E33" s="168">
        <f>E34+E35</f>
        <v>238325</v>
      </c>
    </row>
    <row r="34" spans="1:5" s="147" customFormat="1" x14ac:dyDescent="0.25">
      <c r="A34" s="149" t="s">
        <v>96</v>
      </c>
      <c r="B34" s="150">
        <f>'POSEBNI DIO'!E11+'POSEBNI DIO'!E15+'POSEBNI DIO'!E36+'POSEBNI DIO'!E86</f>
        <v>11633</v>
      </c>
      <c r="C34" s="150">
        <f>'POSEBNI DIO'!F11+'POSEBNI DIO'!F15+'POSEBNI DIO'!F36+'POSEBNI DIO'!F86+'POSEBNI DIO'!F69</f>
        <v>24783</v>
      </c>
      <c r="D34" s="150">
        <f>'POSEBNI DIO'!G11+'POSEBNI DIO'!G15+'POSEBNI DIO'!G36+'POSEBNI DIO'!G69+'POSEBNI DIO'!G86</f>
        <v>15369</v>
      </c>
      <c r="E34" s="150">
        <f>'POSEBNI DIO'!H11+'POSEBNI DIO'!H15+'POSEBNI DIO'!H36+'POSEBNI DIO'!H69+'POSEBNI DIO'!H86+'POSEBNI DIO'!H104</f>
        <v>43119</v>
      </c>
    </row>
    <row r="35" spans="1:5" s="147" customFormat="1" ht="15.75" customHeight="1" x14ac:dyDescent="0.25">
      <c r="A35" s="149" t="s">
        <v>101</v>
      </c>
      <c r="B35" s="150">
        <f>'POSEBNI DIO'!E39+'POSEBNI DIO'!E89</f>
        <v>60456</v>
      </c>
      <c r="C35" s="150">
        <f>'POSEBNI DIO'!F39+'POSEBNI DIO'!F89</f>
        <v>147206</v>
      </c>
      <c r="D35" s="150">
        <f>'POSEBNI DIO'!G39+'POSEBNI DIO'!G89</f>
        <v>191206</v>
      </c>
      <c r="E35" s="150">
        <f>'POSEBNI DIO'!H39+'POSEBNI DIO'!H89</f>
        <v>195206</v>
      </c>
    </row>
    <row r="36" spans="1:5" s="147" customFormat="1" ht="21" customHeight="1" x14ac:dyDescent="0.25">
      <c r="A36" s="148" t="s">
        <v>100</v>
      </c>
      <c r="B36" s="167">
        <f>B37</f>
        <v>25000</v>
      </c>
      <c r="C36" s="167">
        <f>C37</f>
        <v>52500</v>
      </c>
      <c r="D36" s="167">
        <f>D37</f>
        <v>52500</v>
      </c>
      <c r="E36" s="167">
        <f>E37</f>
        <v>44500</v>
      </c>
    </row>
    <row r="37" spans="1:5" s="147" customFormat="1" x14ac:dyDescent="0.25">
      <c r="A37" s="149" t="s">
        <v>113</v>
      </c>
      <c r="B37" s="150">
        <f>'POSEBNI DIO'!E23+'POSEBNI DIO'!E43</f>
        <v>25000</v>
      </c>
      <c r="C37" s="150">
        <f>'POSEBNI DIO'!F23+'POSEBNI DIO'!F43+'POSEBNI DIO'!F73</f>
        <v>52500</v>
      </c>
      <c r="D37" s="150">
        <f>'POSEBNI DIO'!G23+'POSEBNI DIO'!G43+'POSEBNI DIO'!G73</f>
        <v>52500</v>
      </c>
      <c r="E37" s="150">
        <f>'POSEBNI DIO'!H23+'POSEBNI DIO'!H43+'POSEBNI DIO'!H73</f>
        <v>44500</v>
      </c>
    </row>
    <row r="38" spans="1:5" s="147" customFormat="1" ht="18.75" customHeight="1" x14ac:dyDescent="0.25">
      <c r="A38" s="178" t="s">
        <v>99</v>
      </c>
      <c r="B38" s="168">
        <f>B39+B41+B42+B43+B44+B40</f>
        <v>1234748.5900000001</v>
      </c>
      <c r="C38" s="168">
        <f>C39+C41+C42+C43+C44+C40</f>
        <v>1427391.64</v>
      </c>
      <c r="D38" s="168">
        <f>D39+D41+D42+D43+D44+D40</f>
        <v>1427391.64</v>
      </c>
      <c r="E38" s="168">
        <f>E39+E41+E42+E43+E44+E40</f>
        <v>1669441.64</v>
      </c>
    </row>
    <row r="39" spans="1:5" s="153" customFormat="1" x14ac:dyDescent="0.25">
      <c r="A39" s="174" t="s">
        <v>114</v>
      </c>
      <c r="B39" s="152">
        <f>'POSEBNI DIO'!E18+'POSEBNI DIO'!E47</f>
        <v>1150163</v>
      </c>
      <c r="C39" s="152">
        <f>'POSEBNI DIO'!F18+'POSEBNI DIO'!F47</f>
        <v>1340566.6399999999</v>
      </c>
      <c r="D39" s="152">
        <f>'POSEBNI DIO'!G18+'POSEBNI DIO'!G47</f>
        <v>1340566.6399999999</v>
      </c>
      <c r="E39" s="152">
        <f>'POSEBNI DIO'!H18+'POSEBNI DIO'!H47</f>
        <v>1586666.64</v>
      </c>
    </row>
    <row r="40" spans="1:5" s="153" customFormat="1" ht="15" customHeight="1" x14ac:dyDescent="0.25">
      <c r="A40" s="192" t="s">
        <v>122</v>
      </c>
      <c r="B40" s="191">
        <f>'POSEBNI DIO'!E26</f>
        <v>20000</v>
      </c>
      <c r="C40" s="191">
        <f>'POSEBNI DIO'!F26</f>
        <v>10000</v>
      </c>
      <c r="D40" s="191">
        <f>'POSEBNI DIO'!G26</f>
        <v>10000</v>
      </c>
      <c r="E40" s="191">
        <f>'POSEBNI DIO'!H26</f>
        <v>5000</v>
      </c>
    </row>
    <row r="41" spans="1:5" s="153" customFormat="1" ht="25.5" x14ac:dyDescent="0.25">
      <c r="A41" s="190" t="s">
        <v>115</v>
      </c>
      <c r="B41" s="151">
        <f>'POSEBNI DIO'!E29</f>
        <v>9290.59</v>
      </c>
      <c r="C41" s="151">
        <f>'POSEBNI DIO'!F29</f>
        <v>0</v>
      </c>
      <c r="D41" s="151">
        <f>'POSEBNI DIO'!G29</f>
        <v>0</v>
      </c>
      <c r="E41" s="151">
        <f>'POSEBNI DIO'!H29</f>
        <v>0</v>
      </c>
    </row>
    <row r="42" spans="1:5" s="153" customFormat="1" x14ac:dyDescent="0.25">
      <c r="A42" s="175" t="s">
        <v>116</v>
      </c>
      <c r="B42" s="150">
        <f>'POSEBNI DIO'!E55</f>
        <v>15000</v>
      </c>
      <c r="C42" s="150">
        <f>'POSEBNI DIO'!F55+'POSEBNI DIO'!F65</f>
        <v>35525</v>
      </c>
      <c r="D42" s="150">
        <f>'POSEBNI DIO'!G32+'POSEBNI DIO'!G55+'POSEBNI DIO'!G65</f>
        <v>35525</v>
      </c>
      <c r="E42" s="150">
        <f>'POSEBNI DIO'!H32+'POSEBNI DIO'!H55+'POSEBNI DIO'!H65</f>
        <v>43775</v>
      </c>
    </row>
    <row r="43" spans="1:5" s="153" customFormat="1" x14ac:dyDescent="0.25">
      <c r="A43" s="175" t="s">
        <v>117</v>
      </c>
      <c r="B43" s="151">
        <f>'POSEBNI DIO'!E79</f>
        <v>0</v>
      </c>
      <c r="C43" s="151">
        <f>'POSEBNI DIO'!F79</f>
        <v>0</v>
      </c>
      <c r="D43" s="151">
        <v>0</v>
      </c>
      <c r="E43" s="151">
        <v>0</v>
      </c>
    </row>
    <row r="44" spans="1:5" s="153" customFormat="1" x14ac:dyDescent="0.25">
      <c r="A44" s="175" t="s">
        <v>118</v>
      </c>
      <c r="B44" s="150">
        <f>'POSEBNI DIO'!E108</f>
        <v>40295</v>
      </c>
      <c r="C44" s="150">
        <f>'POSEBNI DIO'!F108</f>
        <v>41300</v>
      </c>
      <c r="D44" s="150">
        <f>'POSEBNI DIO'!G108</f>
        <v>41300</v>
      </c>
      <c r="E44" s="150">
        <f>'POSEBNI DIO'!H108</f>
        <v>34000</v>
      </c>
    </row>
    <row r="45" spans="1:5" s="147" customFormat="1" ht="18" customHeight="1" x14ac:dyDescent="0.25">
      <c r="A45" s="179" t="s">
        <v>98</v>
      </c>
      <c r="B45" s="169">
        <f>B46</f>
        <v>20000</v>
      </c>
      <c r="C45" s="169">
        <f>C46+C47+C48</f>
        <v>75352.03</v>
      </c>
      <c r="D45" s="169">
        <f>D46+D47+D48</f>
        <v>38483</v>
      </c>
      <c r="E45" s="169">
        <f>E46+E47+E48</f>
        <v>38483</v>
      </c>
    </row>
    <row r="46" spans="1:5" s="157" customFormat="1" ht="15.75" customHeight="1" x14ac:dyDescent="0.2">
      <c r="A46" s="154" t="s">
        <v>120</v>
      </c>
      <c r="B46" s="156">
        <f>'POSEBNI DIO'!E98</f>
        <v>20000</v>
      </c>
      <c r="C46" s="156">
        <f>'POSEBNI DIO'!F98</f>
        <v>36482.9</v>
      </c>
      <c r="D46" s="156">
        <f>'POSEBNI DIO'!G98</f>
        <v>36483</v>
      </c>
      <c r="E46" s="156">
        <f>'POSEBNI DIO'!H98</f>
        <v>36483</v>
      </c>
    </row>
    <row r="47" spans="1:5" s="147" customFormat="1" x14ac:dyDescent="0.25">
      <c r="A47" s="154" t="s">
        <v>137</v>
      </c>
      <c r="B47" s="155">
        <v>0</v>
      </c>
      <c r="C47" s="246">
        <f>'POSEBNI DIO'!F94</f>
        <v>36869.129999999997</v>
      </c>
      <c r="D47" s="265">
        <f>'POSEBNI DIO'!G94</f>
        <v>0</v>
      </c>
      <c r="E47" s="265">
        <f>'POSEBNI DIO'!H94</f>
        <v>0</v>
      </c>
    </row>
    <row r="48" spans="1:5" x14ac:dyDescent="0.25">
      <c r="A48" s="154" t="s">
        <v>145</v>
      </c>
      <c r="B48" s="32">
        <v>0</v>
      </c>
      <c r="C48" s="32">
        <v>2000</v>
      </c>
      <c r="D48" s="264">
        <f>'POSEBNI DIO'!G60</f>
        <v>2000</v>
      </c>
      <c r="E48" s="264">
        <f>'POSEBNI DIO'!H60</f>
        <v>2000</v>
      </c>
    </row>
  </sheetData>
  <mergeCells count="5">
    <mergeCell ref="A3:D3"/>
    <mergeCell ref="A5:D5"/>
    <mergeCell ref="A7:D7"/>
    <mergeCell ref="A29:D29"/>
    <mergeCell ref="A1:E1"/>
  </mergeCells>
  <phoneticPr fontId="28" type="noConversion"/>
  <pageMargins left="0.25" right="0.25" top="0.75" bottom="0.75" header="0.3" footer="0.3"/>
  <pageSetup paperSize="9" scale="8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5"/>
  <sheetViews>
    <sheetView workbookViewId="0">
      <selection activeCell="A2" sqref="A2"/>
    </sheetView>
  </sheetViews>
  <sheetFormatPr defaultRowHeight="15" x14ac:dyDescent="0.25"/>
  <cols>
    <col min="1" max="1" width="37.7109375" customWidth="1"/>
    <col min="2" max="3" width="25.28515625" customWidth="1"/>
    <col min="4" max="4" width="27.5703125" customWidth="1"/>
    <col min="5" max="5" width="27.5703125" style="98" customWidth="1"/>
  </cols>
  <sheetData>
    <row r="1" spans="1:8" ht="51" customHeight="1" x14ac:dyDescent="0.25">
      <c r="A1" s="277" t="s">
        <v>153</v>
      </c>
      <c r="B1" s="277"/>
      <c r="C1" s="277"/>
      <c r="D1" s="277"/>
      <c r="E1" s="277"/>
      <c r="F1" s="256"/>
      <c r="G1" s="256"/>
      <c r="H1" s="256"/>
    </row>
    <row r="2" spans="1:8" ht="18" customHeight="1" x14ac:dyDescent="0.25">
      <c r="A2" s="4"/>
      <c r="B2" s="4"/>
      <c r="C2" s="4"/>
      <c r="D2" s="4"/>
      <c r="E2" s="4"/>
    </row>
    <row r="3" spans="1:8" ht="15.75" x14ac:dyDescent="0.25">
      <c r="A3" s="277" t="s">
        <v>24</v>
      </c>
      <c r="B3" s="277"/>
      <c r="C3" s="290"/>
      <c r="D3" s="290"/>
      <c r="E3"/>
    </row>
    <row r="4" spans="1:8" ht="18" x14ac:dyDescent="0.25">
      <c r="A4" s="4"/>
      <c r="B4" s="4"/>
      <c r="C4" s="5"/>
      <c r="D4" s="5"/>
      <c r="E4" s="5"/>
    </row>
    <row r="5" spans="1:8" ht="18" customHeight="1" x14ac:dyDescent="0.25">
      <c r="A5" s="277" t="s">
        <v>7</v>
      </c>
      <c r="B5" s="278"/>
      <c r="C5" s="278"/>
      <c r="D5" s="278"/>
      <c r="E5"/>
    </row>
    <row r="6" spans="1:8" ht="18" x14ac:dyDescent="0.25">
      <c r="A6" s="4"/>
      <c r="B6" s="4"/>
      <c r="C6" s="5"/>
      <c r="D6" s="5"/>
      <c r="E6" s="5"/>
    </row>
    <row r="7" spans="1:8" ht="15.75" x14ac:dyDescent="0.25">
      <c r="A7" s="277" t="s">
        <v>17</v>
      </c>
      <c r="B7" s="294"/>
      <c r="C7" s="294"/>
      <c r="D7" s="294"/>
      <c r="E7"/>
    </row>
    <row r="8" spans="1:8" ht="18" x14ac:dyDescent="0.25">
      <c r="A8" s="4"/>
      <c r="B8" s="4"/>
      <c r="C8" s="5"/>
      <c r="D8" s="5"/>
      <c r="E8" s="5"/>
    </row>
    <row r="9" spans="1:8" x14ac:dyDescent="0.25">
      <c r="A9" s="19" t="s">
        <v>18</v>
      </c>
      <c r="B9" s="36" t="s">
        <v>90</v>
      </c>
      <c r="C9" s="36" t="s">
        <v>131</v>
      </c>
      <c r="D9" s="36" t="s">
        <v>147</v>
      </c>
      <c r="E9" s="36" t="s">
        <v>152</v>
      </c>
    </row>
    <row r="10" spans="1:8" ht="15.75" customHeight="1" x14ac:dyDescent="0.25">
      <c r="A10" s="11" t="s">
        <v>19</v>
      </c>
      <c r="B10" s="72">
        <f t="shared" ref="B10:E11" si="0">B11</f>
        <v>1351837.59</v>
      </c>
      <c r="C10" s="72">
        <f t="shared" si="0"/>
        <v>1727232.67</v>
      </c>
      <c r="D10" s="72">
        <f>D11</f>
        <v>1724949.64</v>
      </c>
      <c r="E10" s="72">
        <f t="shared" si="0"/>
        <v>1990749.64</v>
      </c>
    </row>
    <row r="11" spans="1:8" ht="15.75" customHeight="1" x14ac:dyDescent="0.25">
      <c r="A11" s="66" t="s">
        <v>65</v>
      </c>
      <c r="B11" s="99">
        <f t="shared" si="0"/>
        <v>1351837.59</v>
      </c>
      <c r="C11" s="99">
        <f t="shared" si="0"/>
        <v>1727232.67</v>
      </c>
      <c r="D11" s="99">
        <f t="shared" si="0"/>
        <v>1724949.64</v>
      </c>
      <c r="E11" s="99">
        <f t="shared" si="0"/>
        <v>1990749.64</v>
      </c>
    </row>
    <row r="12" spans="1:8" s="197" customFormat="1" x14ac:dyDescent="0.25">
      <c r="A12" s="68" t="s">
        <v>66</v>
      </c>
      <c r="B12" s="86">
        <f>'POSEBNI DIO'!E9</f>
        <v>1351837.59</v>
      </c>
      <c r="C12" s="86">
        <f>'POSEBNI DIO'!F9</f>
        <v>1727232.67</v>
      </c>
      <c r="D12" s="86">
        <f>'POSEBNI DIO'!G9</f>
        <v>1724949.64</v>
      </c>
      <c r="E12" s="86">
        <f>'POSEBNI DIO'!H9</f>
        <v>1990749.64</v>
      </c>
    </row>
    <row r="13" spans="1:8" x14ac:dyDescent="0.25">
      <c r="A13" s="67"/>
      <c r="B13" s="65"/>
      <c r="C13" s="65"/>
      <c r="D13" s="65"/>
      <c r="E13" s="100"/>
    </row>
    <row r="14" spans="1:8" x14ac:dyDescent="0.25">
      <c r="A14" s="11"/>
      <c r="B14" s="9"/>
      <c r="C14" s="9"/>
      <c r="D14" s="10"/>
      <c r="E14" s="10"/>
    </row>
    <row r="15" spans="1:8" x14ac:dyDescent="0.25">
      <c r="A15" s="17"/>
      <c r="B15" s="9"/>
      <c r="C15" s="9"/>
      <c r="D15" s="10"/>
      <c r="E15" s="10"/>
    </row>
  </sheetData>
  <mergeCells count="4">
    <mergeCell ref="A3:D3"/>
    <mergeCell ref="A5:D5"/>
    <mergeCell ref="A7:D7"/>
    <mergeCell ref="A1:E1"/>
  </mergeCell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4"/>
  <sheetViews>
    <sheetView topLeftCell="E1" workbookViewId="0">
      <selection sqref="A1:H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5.42578125" bestFit="1" customWidth="1"/>
    <col min="4" max="4" width="33.7109375" customWidth="1"/>
    <col min="5" max="6" width="25.28515625" customWidth="1"/>
    <col min="7" max="7" width="23.5703125" customWidth="1"/>
    <col min="8" max="8" width="23.5703125" style="98" customWidth="1"/>
  </cols>
  <sheetData>
    <row r="1" spans="1:8" ht="51" customHeight="1" x14ac:dyDescent="0.25">
      <c r="A1" s="277" t="s">
        <v>153</v>
      </c>
      <c r="B1" s="277"/>
      <c r="C1" s="277"/>
      <c r="D1" s="277"/>
      <c r="E1" s="277"/>
      <c r="F1" s="277"/>
      <c r="G1" s="277"/>
      <c r="H1" s="277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x14ac:dyDescent="0.25">
      <c r="A3" s="277" t="s">
        <v>24</v>
      </c>
      <c r="B3" s="277"/>
      <c r="C3" s="277"/>
      <c r="D3" s="277"/>
      <c r="E3" s="277"/>
      <c r="F3" s="290"/>
      <c r="G3" s="290"/>
      <c r="H3"/>
    </row>
    <row r="4" spans="1:8" ht="18" x14ac:dyDescent="0.25">
      <c r="A4" s="4"/>
      <c r="B4" s="4"/>
      <c r="C4" s="4"/>
      <c r="D4" s="4"/>
      <c r="E4" s="4"/>
      <c r="F4" s="5"/>
      <c r="G4" s="5"/>
      <c r="H4" s="5"/>
    </row>
    <row r="5" spans="1:8" ht="18" customHeight="1" x14ac:dyDescent="0.25">
      <c r="A5" s="277" t="s">
        <v>20</v>
      </c>
      <c r="B5" s="278"/>
      <c r="C5" s="278"/>
      <c r="D5" s="278"/>
      <c r="E5" s="278"/>
      <c r="F5" s="278"/>
      <c r="G5" s="278"/>
      <c r="H5"/>
    </row>
    <row r="6" spans="1:8" ht="18" x14ac:dyDescent="0.25">
      <c r="A6" s="4"/>
      <c r="B6" s="4"/>
      <c r="C6" s="4"/>
      <c r="D6" s="4"/>
      <c r="E6" s="4"/>
      <c r="F6" s="5"/>
      <c r="G6" s="5"/>
      <c r="H6" s="5"/>
    </row>
    <row r="7" spans="1:8" ht="25.5" x14ac:dyDescent="0.25">
      <c r="A7" s="19" t="s">
        <v>8</v>
      </c>
      <c r="B7" s="18" t="s">
        <v>9</v>
      </c>
      <c r="C7" s="18" t="s">
        <v>10</v>
      </c>
      <c r="D7" s="18" t="s">
        <v>38</v>
      </c>
      <c r="E7" s="36" t="s">
        <v>90</v>
      </c>
      <c r="F7" s="36" t="s">
        <v>131</v>
      </c>
      <c r="G7" s="36" t="s">
        <v>147</v>
      </c>
      <c r="H7" s="36" t="s">
        <v>152</v>
      </c>
    </row>
    <row r="8" spans="1:8" ht="25.5" x14ac:dyDescent="0.25">
      <c r="A8" s="11">
        <v>8</v>
      </c>
      <c r="B8" s="11"/>
      <c r="C8" s="11"/>
      <c r="D8" s="11" t="s">
        <v>21</v>
      </c>
      <c r="E8" s="9">
        <v>0</v>
      </c>
      <c r="F8" s="9">
        <v>0</v>
      </c>
      <c r="G8" s="9">
        <v>0</v>
      </c>
      <c r="H8" s="100">
        <v>0</v>
      </c>
    </row>
    <row r="9" spans="1:8" x14ac:dyDescent="0.25">
      <c r="A9" s="11"/>
      <c r="B9" s="15">
        <v>84</v>
      </c>
      <c r="C9" s="15"/>
      <c r="D9" s="15" t="s">
        <v>28</v>
      </c>
      <c r="E9" s="9"/>
      <c r="F9" s="9"/>
      <c r="G9" s="9"/>
      <c r="H9" s="100"/>
    </row>
    <row r="10" spans="1:8" x14ac:dyDescent="0.25">
      <c r="A10" s="12"/>
      <c r="B10" s="12"/>
      <c r="C10" s="13">
        <v>81</v>
      </c>
      <c r="D10" s="16" t="s">
        <v>29</v>
      </c>
      <c r="E10" s="9"/>
      <c r="F10" s="9"/>
      <c r="G10" s="9"/>
      <c r="H10" s="100"/>
    </row>
    <row r="11" spans="1:8" ht="25.5" x14ac:dyDescent="0.25">
      <c r="A11" s="14">
        <v>5</v>
      </c>
      <c r="B11" s="14"/>
      <c r="C11" s="14"/>
      <c r="D11" s="21" t="s">
        <v>22</v>
      </c>
      <c r="E11" s="9">
        <v>0</v>
      </c>
      <c r="F11" s="9">
        <v>0</v>
      </c>
      <c r="G11" s="9">
        <v>0</v>
      </c>
      <c r="H11" s="100">
        <v>0</v>
      </c>
    </row>
    <row r="12" spans="1:8" ht="25.5" x14ac:dyDescent="0.25">
      <c r="A12" s="15"/>
      <c r="B12" s="15">
        <v>54</v>
      </c>
      <c r="C12" s="15"/>
      <c r="D12" s="22" t="s">
        <v>30</v>
      </c>
      <c r="E12" s="9"/>
      <c r="F12" s="9"/>
      <c r="G12" s="10"/>
      <c r="H12" s="10"/>
    </row>
    <row r="13" spans="1:8" x14ac:dyDescent="0.25">
      <c r="A13" s="15"/>
      <c r="B13" s="15"/>
      <c r="C13" s="13">
        <v>11</v>
      </c>
      <c r="D13" s="13" t="s">
        <v>12</v>
      </c>
      <c r="E13" s="9"/>
      <c r="F13" s="9"/>
      <c r="G13" s="10"/>
      <c r="H13" s="10"/>
    </row>
    <row r="14" spans="1:8" x14ac:dyDescent="0.25">
      <c r="A14" s="15"/>
      <c r="B14" s="15"/>
      <c r="C14" s="13">
        <v>31</v>
      </c>
      <c r="D14" s="13" t="s">
        <v>31</v>
      </c>
      <c r="E14" s="9"/>
      <c r="F14" s="9"/>
      <c r="G14" s="10"/>
      <c r="H14" s="10"/>
    </row>
  </sheetData>
  <mergeCells count="3">
    <mergeCell ref="A3:G3"/>
    <mergeCell ref="A5:G5"/>
    <mergeCell ref="A1:H1"/>
  </mergeCells>
  <pageMargins left="0.7" right="0.7" top="0.75" bottom="0.75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11"/>
  <sheetViews>
    <sheetView workbookViewId="0">
      <selection activeCell="H100" sqref="H100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8.7109375" customWidth="1"/>
    <col min="4" max="4" width="34.28515625" customWidth="1"/>
    <col min="5" max="5" width="21.140625" customWidth="1"/>
    <col min="6" max="6" width="20.5703125" customWidth="1"/>
    <col min="7" max="7" width="19.42578125" customWidth="1"/>
    <col min="8" max="8" width="19.42578125" style="98" customWidth="1"/>
  </cols>
  <sheetData>
    <row r="1" spans="1:8" ht="47.25" customHeight="1" x14ac:dyDescent="0.25">
      <c r="A1" s="277" t="s">
        <v>153</v>
      </c>
      <c r="B1" s="277"/>
      <c r="C1" s="277"/>
      <c r="D1" s="277"/>
      <c r="E1" s="277"/>
      <c r="F1" s="277"/>
      <c r="G1" s="277"/>
      <c r="H1" s="277"/>
    </row>
    <row r="2" spans="1:8" ht="18" x14ac:dyDescent="0.25">
      <c r="A2" s="4"/>
      <c r="B2" s="4"/>
      <c r="C2" s="4"/>
      <c r="D2" s="4"/>
      <c r="E2" s="4"/>
      <c r="F2" s="5"/>
      <c r="G2" s="5"/>
      <c r="H2" s="5"/>
    </row>
    <row r="3" spans="1:8" ht="18" customHeight="1" x14ac:dyDescent="0.25">
      <c r="A3" s="277" t="s">
        <v>23</v>
      </c>
      <c r="B3" s="278"/>
      <c r="C3" s="278"/>
      <c r="D3" s="278"/>
      <c r="E3" s="278"/>
      <c r="F3" s="278"/>
      <c r="G3" s="278"/>
      <c r="H3"/>
    </row>
    <row r="4" spans="1:8" ht="18" x14ac:dyDescent="0.25">
      <c r="A4" s="4"/>
      <c r="B4" s="4"/>
      <c r="C4" s="4"/>
      <c r="D4" s="4"/>
      <c r="E4" s="4"/>
      <c r="F4" s="5"/>
      <c r="G4" s="31"/>
      <c r="H4" s="31"/>
    </row>
    <row r="5" spans="1:8" ht="42.75" customHeight="1" x14ac:dyDescent="0.25">
      <c r="A5" s="307" t="s">
        <v>25</v>
      </c>
      <c r="B5" s="308"/>
      <c r="C5" s="309"/>
      <c r="D5" s="35" t="s">
        <v>26</v>
      </c>
      <c r="E5" s="36" t="s">
        <v>90</v>
      </c>
      <c r="F5" s="36" t="s">
        <v>131</v>
      </c>
      <c r="G5" s="36" t="s">
        <v>147</v>
      </c>
      <c r="H5" s="36" t="s">
        <v>152</v>
      </c>
    </row>
    <row r="6" spans="1:8" s="147" customFormat="1" ht="38.25" x14ac:dyDescent="0.25">
      <c r="A6" s="310" t="s">
        <v>102</v>
      </c>
      <c r="B6" s="311"/>
      <c r="C6" s="312"/>
      <c r="D6" s="159" t="s">
        <v>132</v>
      </c>
      <c r="E6" s="158"/>
      <c r="F6" s="158"/>
      <c r="G6" s="158"/>
      <c r="H6" s="158"/>
    </row>
    <row r="7" spans="1:8" s="147" customFormat="1" x14ac:dyDescent="0.25">
      <c r="A7" s="310" t="s">
        <v>103</v>
      </c>
      <c r="B7" s="311"/>
      <c r="C7" s="312"/>
      <c r="D7" s="159" t="s">
        <v>104</v>
      </c>
      <c r="E7" s="158"/>
      <c r="F7" s="158"/>
      <c r="G7" s="158"/>
      <c r="H7" s="158"/>
    </row>
    <row r="8" spans="1:8" s="147" customFormat="1" ht="15.75" x14ac:dyDescent="0.25">
      <c r="A8" s="310" t="s">
        <v>105</v>
      </c>
      <c r="B8" s="311"/>
      <c r="C8" s="312"/>
      <c r="D8" s="159" t="s">
        <v>106</v>
      </c>
      <c r="E8" s="258">
        <f>E9</f>
        <v>1351837.59</v>
      </c>
      <c r="F8" s="258">
        <f>F9</f>
        <v>1727232.67</v>
      </c>
      <c r="G8" s="258">
        <f>G9</f>
        <v>1724949.64</v>
      </c>
      <c r="H8" s="258">
        <f>H9</f>
        <v>1990749.64</v>
      </c>
    </row>
    <row r="9" spans="1:8" s="139" customFormat="1" x14ac:dyDescent="0.25">
      <c r="A9" s="301" t="s">
        <v>39</v>
      </c>
      <c r="B9" s="302"/>
      <c r="C9" s="303"/>
      <c r="D9" s="184" t="s">
        <v>40</v>
      </c>
      <c r="E9" s="77">
        <f>E10+E14+E35+E78+E85+E97+E103</f>
        <v>1351837.59</v>
      </c>
      <c r="F9" s="77">
        <f>F10+F14+F35+F78+F85+F97+F103+F64</f>
        <v>1727232.67</v>
      </c>
      <c r="G9" s="77">
        <f>G10+G14+G35+G78+G85+G97+G103+G64</f>
        <v>1724949.64</v>
      </c>
      <c r="H9" s="77">
        <f>H10+H14+H35+H78+H85+H97+H103+H64</f>
        <v>1990749.64</v>
      </c>
    </row>
    <row r="10" spans="1:8" ht="15" customHeight="1" x14ac:dyDescent="0.25">
      <c r="A10" s="298" t="s">
        <v>41</v>
      </c>
      <c r="B10" s="299"/>
      <c r="C10" s="300"/>
      <c r="D10" s="44" t="s">
        <v>125</v>
      </c>
      <c r="E10" s="123">
        <f>SUM(E12)</f>
        <v>11633</v>
      </c>
      <c r="F10" s="123">
        <f>SUM(F12)</f>
        <v>11633</v>
      </c>
      <c r="G10" s="123">
        <f>SUM(G12)</f>
        <v>2219</v>
      </c>
      <c r="H10" s="123">
        <f>SUM(H12)</f>
        <v>2219</v>
      </c>
    </row>
    <row r="11" spans="1:8" ht="15" customHeight="1" x14ac:dyDescent="0.25">
      <c r="A11" s="295" t="s">
        <v>42</v>
      </c>
      <c r="B11" s="296"/>
      <c r="C11" s="297"/>
      <c r="D11" s="47" t="s">
        <v>12</v>
      </c>
      <c r="E11" s="55">
        <f>E12</f>
        <v>11633</v>
      </c>
      <c r="F11" s="55">
        <f>F12</f>
        <v>11633</v>
      </c>
      <c r="G11" s="55">
        <f>G12</f>
        <v>2219</v>
      </c>
      <c r="H11" s="55">
        <f>H12</f>
        <v>2219</v>
      </c>
    </row>
    <row r="12" spans="1:8" x14ac:dyDescent="0.25">
      <c r="A12" s="301">
        <v>3</v>
      </c>
      <c r="B12" s="302"/>
      <c r="C12" s="303"/>
      <c r="D12" s="38" t="s">
        <v>14</v>
      </c>
      <c r="E12" s="78">
        <f>E13</f>
        <v>11633</v>
      </c>
      <c r="F12" s="78">
        <f t="shared" ref="F12:H12" si="0">F13</f>
        <v>11633</v>
      </c>
      <c r="G12" s="78">
        <f t="shared" si="0"/>
        <v>2219</v>
      </c>
      <c r="H12" s="78">
        <f t="shared" si="0"/>
        <v>2219</v>
      </c>
    </row>
    <row r="13" spans="1:8" x14ac:dyDescent="0.25">
      <c r="A13" s="304">
        <v>32</v>
      </c>
      <c r="B13" s="305"/>
      <c r="C13" s="306"/>
      <c r="D13" s="37" t="s">
        <v>27</v>
      </c>
      <c r="E13" s="100">
        <v>11633</v>
      </c>
      <c r="F13" s="100">
        <v>11633</v>
      </c>
      <c r="G13" s="166">
        <v>2219</v>
      </c>
      <c r="H13" s="166">
        <v>2219</v>
      </c>
    </row>
    <row r="14" spans="1:8" x14ac:dyDescent="0.25">
      <c r="A14" s="298" t="s">
        <v>48</v>
      </c>
      <c r="B14" s="299"/>
      <c r="C14" s="300"/>
      <c r="D14" s="44" t="s">
        <v>54</v>
      </c>
      <c r="E14" s="42">
        <f>SUM(E16,E18,E23,E26,E29,E32)</f>
        <v>94290.59</v>
      </c>
      <c r="F14" s="127">
        <f>SUM(F16,F18,F23,F26,F29,F32)</f>
        <v>113166.64</v>
      </c>
      <c r="G14" s="127">
        <f>SUM(G16,G18,G23,G26,G29,G32)</f>
        <v>116166.64</v>
      </c>
      <c r="H14" s="127">
        <f>SUM(H16,H18,H23,H26,H29,H32)</f>
        <v>103166.64</v>
      </c>
    </row>
    <row r="15" spans="1:8" x14ac:dyDescent="0.25">
      <c r="A15" s="295" t="s">
        <v>42</v>
      </c>
      <c r="B15" s="296"/>
      <c r="C15" s="297"/>
      <c r="D15" s="48" t="s">
        <v>12</v>
      </c>
      <c r="E15" s="55">
        <f t="shared" ref="E15:H16" si="1">E16</f>
        <v>0</v>
      </c>
      <c r="F15" s="55">
        <f t="shared" si="1"/>
        <v>0</v>
      </c>
      <c r="G15" s="55">
        <f t="shared" si="1"/>
        <v>0</v>
      </c>
      <c r="H15" s="55">
        <f t="shared" si="1"/>
        <v>0</v>
      </c>
    </row>
    <row r="16" spans="1:8" x14ac:dyDescent="0.25">
      <c r="A16" s="301">
        <v>3</v>
      </c>
      <c r="B16" s="302"/>
      <c r="C16" s="303"/>
      <c r="D16" s="38" t="s">
        <v>14</v>
      </c>
      <c r="E16" s="45">
        <f t="shared" si="1"/>
        <v>0</v>
      </c>
      <c r="F16" s="45">
        <f t="shared" si="1"/>
        <v>0</v>
      </c>
      <c r="G16" s="45">
        <f t="shared" si="1"/>
        <v>0</v>
      </c>
      <c r="H16" s="45">
        <f t="shared" si="1"/>
        <v>0</v>
      </c>
    </row>
    <row r="17" spans="1:9" ht="15" customHeight="1" x14ac:dyDescent="0.25">
      <c r="A17" s="39">
        <v>32</v>
      </c>
      <c r="B17" s="40"/>
      <c r="C17" s="41"/>
      <c r="D17" s="37" t="s">
        <v>27</v>
      </c>
      <c r="E17" s="100">
        <v>0</v>
      </c>
      <c r="F17" s="100">
        <v>0</v>
      </c>
      <c r="G17" s="100">
        <v>0</v>
      </c>
      <c r="H17" s="100">
        <v>0</v>
      </c>
    </row>
    <row r="18" spans="1:9" s="98" customFormat="1" x14ac:dyDescent="0.25">
      <c r="A18" s="295" t="s">
        <v>46</v>
      </c>
      <c r="B18" s="296"/>
      <c r="C18" s="297"/>
      <c r="D18" s="81" t="s">
        <v>47</v>
      </c>
      <c r="E18" s="79">
        <f t="shared" ref="E18:H19" si="2">E19</f>
        <v>50000</v>
      </c>
      <c r="F18" s="79">
        <f>F19+F21</f>
        <v>88166.64</v>
      </c>
      <c r="G18" s="79">
        <f>G19+G21</f>
        <v>93166.64</v>
      </c>
      <c r="H18" s="79">
        <f>H19+H21</f>
        <v>93166.64</v>
      </c>
      <c r="I18" s="61"/>
    </row>
    <row r="19" spans="1:9" s="98" customFormat="1" x14ac:dyDescent="0.25">
      <c r="A19" s="233">
        <v>3</v>
      </c>
      <c r="B19" s="238"/>
      <c r="C19" s="239"/>
      <c r="D19" s="129" t="s">
        <v>14</v>
      </c>
      <c r="E19" s="45">
        <f>E20</f>
        <v>50000</v>
      </c>
      <c r="F19" s="45">
        <f t="shared" si="2"/>
        <v>80000</v>
      </c>
      <c r="G19" s="45">
        <f t="shared" si="2"/>
        <v>85000</v>
      </c>
      <c r="H19" s="45">
        <f t="shared" si="2"/>
        <v>85000</v>
      </c>
    </row>
    <row r="20" spans="1:9" s="98" customFormat="1" ht="15" customHeight="1" x14ac:dyDescent="0.25">
      <c r="A20" s="130">
        <v>32</v>
      </c>
      <c r="B20" s="131"/>
      <c r="C20" s="132"/>
      <c r="D20" s="69" t="s">
        <v>27</v>
      </c>
      <c r="E20" s="100">
        <v>50000</v>
      </c>
      <c r="F20" s="100">
        <v>80000</v>
      </c>
      <c r="G20" s="166">
        <v>85000</v>
      </c>
      <c r="H20" s="166">
        <v>85000</v>
      </c>
    </row>
    <row r="21" spans="1:9" s="98" customFormat="1" ht="15" customHeight="1" x14ac:dyDescent="0.25">
      <c r="A21" s="241">
        <v>9</v>
      </c>
      <c r="B21" s="238"/>
      <c r="C21" s="239"/>
      <c r="D21" s="242" t="s">
        <v>124</v>
      </c>
      <c r="E21" s="78">
        <v>0</v>
      </c>
      <c r="F21" s="78">
        <f>F22</f>
        <v>8166.64</v>
      </c>
      <c r="G21" s="78">
        <f>G22</f>
        <v>8166.64</v>
      </c>
      <c r="H21" s="78">
        <f>H22</f>
        <v>8166.64</v>
      </c>
    </row>
    <row r="22" spans="1:9" s="98" customFormat="1" ht="15" customHeight="1" x14ac:dyDescent="0.25">
      <c r="A22" s="243">
        <v>92</v>
      </c>
      <c r="B22" s="244"/>
      <c r="C22" s="245"/>
      <c r="D22" s="69" t="s">
        <v>124</v>
      </c>
      <c r="E22" s="100">
        <v>0</v>
      </c>
      <c r="F22" s="100">
        <v>8166.64</v>
      </c>
      <c r="G22" s="100">
        <v>8166.64</v>
      </c>
      <c r="H22" s="100">
        <v>8166.64</v>
      </c>
    </row>
    <row r="23" spans="1:9" x14ac:dyDescent="0.25">
      <c r="A23" s="295" t="s">
        <v>43</v>
      </c>
      <c r="B23" s="296"/>
      <c r="C23" s="297"/>
      <c r="D23" s="48" t="s">
        <v>44</v>
      </c>
      <c r="E23" s="55">
        <f t="shared" ref="E23:H24" si="3">E24</f>
        <v>15000</v>
      </c>
      <c r="F23" s="55">
        <f t="shared" si="3"/>
        <v>15000</v>
      </c>
      <c r="G23" s="55">
        <f t="shared" si="3"/>
        <v>13000</v>
      </c>
      <c r="H23" s="55">
        <f t="shared" si="3"/>
        <v>5000</v>
      </c>
    </row>
    <row r="24" spans="1:9" x14ac:dyDescent="0.25">
      <c r="A24" s="233">
        <v>3</v>
      </c>
      <c r="B24" s="40"/>
      <c r="C24" s="41"/>
      <c r="D24" s="170" t="s">
        <v>14</v>
      </c>
      <c r="E24" s="45">
        <f t="shared" si="3"/>
        <v>15000</v>
      </c>
      <c r="F24" s="45">
        <f t="shared" si="3"/>
        <v>15000</v>
      </c>
      <c r="G24" s="45">
        <f t="shared" si="3"/>
        <v>13000</v>
      </c>
      <c r="H24" s="45">
        <f t="shared" si="3"/>
        <v>5000</v>
      </c>
    </row>
    <row r="25" spans="1:9" x14ac:dyDescent="0.25">
      <c r="A25" s="39">
        <v>32</v>
      </c>
      <c r="B25" s="40"/>
      <c r="C25" s="41"/>
      <c r="D25" s="69" t="s">
        <v>27</v>
      </c>
      <c r="E25" s="33">
        <v>15000</v>
      </c>
      <c r="F25" s="33">
        <v>15000</v>
      </c>
      <c r="G25" s="166">
        <v>13000</v>
      </c>
      <c r="H25" s="263">
        <v>5000</v>
      </c>
    </row>
    <row r="26" spans="1:9" ht="25.5" x14ac:dyDescent="0.25">
      <c r="A26" s="295" t="s">
        <v>81</v>
      </c>
      <c r="B26" s="296"/>
      <c r="C26" s="297"/>
      <c r="D26" s="48" t="s">
        <v>49</v>
      </c>
      <c r="E26" s="79">
        <f t="shared" ref="E26:H27" si="4">E27</f>
        <v>20000</v>
      </c>
      <c r="F26" s="79">
        <f t="shared" si="4"/>
        <v>10000</v>
      </c>
      <c r="G26" s="79">
        <f t="shared" si="4"/>
        <v>10000</v>
      </c>
      <c r="H26" s="79">
        <f t="shared" si="4"/>
        <v>5000</v>
      </c>
    </row>
    <row r="27" spans="1:9" x14ac:dyDescent="0.25">
      <c r="A27" s="233">
        <v>3</v>
      </c>
      <c r="B27" s="40"/>
      <c r="C27" s="41"/>
      <c r="D27" s="38" t="s">
        <v>14</v>
      </c>
      <c r="E27" s="43">
        <f>E28</f>
        <v>20000</v>
      </c>
      <c r="F27" s="78">
        <f t="shared" si="4"/>
        <v>10000</v>
      </c>
      <c r="G27" s="78">
        <f t="shared" si="4"/>
        <v>10000</v>
      </c>
      <c r="H27" s="78">
        <f t="shared" si="4"/>
        <v>5000</v>
      </c>
    </row>
    <row r="28" spans="1:9" x14ac:dyDescent="0.25">
      <c r="A28" s="39">
        <v>32</v>
      </c>
      <c r="B28" s="40"/>
      <c r="C28" s="41"/>
      <c r="D28" s="37" t="s">
        <v>27</v>
      </c>
      <c r="E28" s="33">
        <v>20000</v>
      </c>
      <c r="F28" s="100">
        <v>10000</v>
      </c>
      <c r="G28" s="100">
        <v>10000</v>
      </c>
      <c r="H28" s="100">
        <v>5000</v>
      </c>
    </row>
    <row r="29" spans="1:9" ht="25.5" x14ac:dyDescent="0.25">
      <c r="A29" s="295" t="s">
        <v>50</v>
      </c>
      <c r="B29" s="296"/>
      <c r="C29" s="297"/>
      <c r="D29" s="48" t="s">
        <v>51</v>
      </c>
      <c r="E29" s="79">
        <f>E30</f>
        <v>9290.59</v>
      </c>
      <c r="F29" s="79">
        <f>F30</f>
        <v>0</v>
      </c>
      <c r="G29" s="79">
        <f>G30</f>
        <v>0</v>
      </c>
      <c r="H29" s="79">
        <f>H30</f>
        <v>0</v>
      </c>
    </row>
    <row r="30" spans="1:9" x14ac:dyDescent="0.25">
      <c r="A30" s="233">
        <v>3</v>
      </c>
      <c r="B30" s="40"/>
      <c r="C30" s="41"/>
      <c r="D30" s="38" t="s">
        <v>14</v>
      </c>
      <c r="E30" s="78">
        <v>9290.59</v>
      </c>
      <c r="F30" s="78">
        <f>F31</f>
        <v>0</v>
      </c>
      <c r="G30" s="78">
        <v>0</v>
      </c>
      <c r="H30" s="78">
        <v>0</v>
      </c>
    </row>
    <row r="31" spans="1:9" x14ac:dyDescent="0.25">
      <c r="A31" s="39">
        <v>32</v>
      </c>
      <c r="B31" s="40"/>
      <c r="C31" s="41"/>
      <c r="D31" s="37" t="s">
        <v>27</v>
      </c>
      <c r="E31" s="100">
        <v>9291</v>
      </c>
      <c r="F31" s="100">
        <v>0</v>
      </c>
      <c r="G31" s="100">
        <v>0</v>
      </c>
      <c r="H31" s="100">
        <v>0</v>
      </c>
    </row>
    <row r="32" spans="1:9" ht="25.5" x14ac:dyDescent="0.25">
      <c r="A32" s="295" t="s">
        <v>52</v>
      </c>
      <c r="B32" s="296"/>
      <c r="C32" s="297"/>
      <c r="D32" s="48" t="s">
        <v>53</v>
      </c>
      <c r="E32" s="79">
        <f>E33</f>
        <v>0</v>
      </c>
      <c r="F32" s="79">
        <f>F33</f>
        <v>0</v>
      </c>
      <c r="G32" s="79">
        <f>G33</f>
        <v>0</v>
      </c>
      <c r="H32" s="79">
        <f>H33</f>
        <v>0</v>
      </c>
    </row>
    <row r="33" spans="1:9" x14ac:dyDescent="0.25">
      <c r="A33" s="233">
        <v>3</v>
      </c>
      <c r="B33" s="40"/>
      <c r="C33" s="41"/>
      <c r="D33" s="38" t="s">
        <v>14</v>
      </c>
      <c r="E33" s="78">
        <v>0</v>
      </c>
      <c r="F33" s="78">
        <v>0</v>
      </c>
      <c r="G33" s="78">
        <v>0</v>
      </c>
      <c r="H33" s="78">
        <v>0</v>
      </c>
    </row>
    <row r="34" spans="1:9" x14ac:dyDescent="0.25">
      <c r="A34" s="39">
        <v>32</v>
      </c>
      <c r="B34" s="40"/>
      <c r="C34" s="41"/>
      <c r="D34" s="37" t="s">
        <v>27</v>
      </c>
      <c r="E34" s="100">
        <v>0</v>
      </c>
      <c r="F34" s="100">
        <v>0</v>
      </c>
      <c r="G34" s="100">
        <v>0</v>
      </c>
      <c r="H34" s="100">
        <v>0</v>
      </c>
    </row>
    <row r="35" spans="1:9" ht="15" customHeight="1" x14ac:dyDescent="0.25">
      <c r="A35" s="298" t="s">
        <v>55</v>
      </c>
      <c r="B35" s="299"/>
      <c r="C35" s="300"/>
      <c r="D35" s="44" t="s">
        <v>56</v>
      </c>
      <c r="E35" s="127">
        <f>SUM(E39,E47,E43,E36,E55,E94)</f>
        <v>1177656</v>
      </c>
      <c r="F35" s="127">
        <f>SUM(F39,F47,F43,F36,F55+F60)</f>
        <v>1389943</v>
      </c>
      <c r="G35" s="127">
        <f>SUM(G39,G47,G43,G36,G55,G94+G60)</f>
        <v>1386943</v>
      </c>
      <c r="H35" s="127">
        <f>SUM(H39,H47,H43,H36,H55,H94+H60)</f>
        <v>1633543</v>
      </c>
    </row>
    <row r="36" spans="1:9" x14ac:dyDescent="0.25">
      <c r="A36" s="295" t="s">
        <v>42</v>
      </c>
      <c r="B36" s="296"/>
      <c r="C36" s="297"/>
      <c r="D36" s="48" t="s">
        <v>12</v>
      </c>
      <c r="E36" s="79">
        <f>E37</f>
        <v>0</v>
      </c>
      <c r="F36" s="79">
        <f>F37</f>
        <v>0</v>
      </c>
      <c r="G36" s="79">
        <f>G37</f>
        <v>0</v>
      </c>
      <c r="H36" s="79">
        <f>H37</f>
        <v>0</v>
      </c>
    </row>
    <row r="37" spans="1:9" x14ac:dyDescent="0.25">
      <c r="A37" s="233">
        <v>3</v>
      </c>
      <c r="B37" s="40"/>
      <c r="C37" s="41"/>
      <c r="D37" s="38" t="s">
        <v>14</v>
      </c>
      <c r="E37" s="45">
        <v>0</v>
      </c>
      <c r="F37" s="45">
        <v>0</v>
      </c>
      <c r="G37" s="46">
        <v>0</v>
      </c>
      <c r="H37" s="46">
        <v>0</v>
      </c>
    </row>
    <row r="38" spans="1:9" x14ac:dyDescent="0.25">
      <c r="A38" s="39">
        <v>32</v>
      </c>
      <c r="B38" s="40"/>
      <c r="C38" s="41"/>
      <c r="D38" s="37" t="s">
        <v>27</v>
      </c>
      <c r="E38" s="33">
        <v>0</v>
      </c>
      <c r="F38" s="33">
        <v>0</v>
      </c>
      <c r="G38" s="34">
        <v>0</v>
      </c>
      <c r="H38" s="34">
        <v>0</v>
      </c>
    </row>
    <row r="39" spans="1:9" x14ac:dyDescent="0.25">
      <c r="A39" s="295" t="s">
        <v>57</v>
      </c>
      <c r="B39" s="296"/>
      <c r="C39" s="297"/>
      <c r="D39" s="48" t="s">
        <v>58</v>
      </c>
      <c r="E39" s="79">
        <f>E40</f>
        <v>52493</v>
      </c>
      <c r="F39" s="79">
        <f>F40</f>
        <v>101243</v>
      </c>
      <c r="G39" s="79">
        <f>G40</f>
        <v>101243</v>
      </c>
      <c r="H39" s="79">
        <f>H40</f>
        <v>101243</v>
      </c>
      <c r="I39" s="61"/>
    </row>
    <row r="40" spans="1:9" x14ac:dyDescent="0.25">
      <c r="A40" s="233">
        <v>3</v>
      </c>
      <c r="B40" s="40"/>
      <c r="C40" s="41"/>
      <c r="D40" s="38" t="s">
        <v>14</v>
      </c>
      <c r="E40" s="45">
        <f>E41+E42</f>
        <v>52493</v>
      </c>
      <c r="F40" s="45">
        <f>F41+F42</f>
        <v>101243</v>
      </c>
      <c r="G40" s="45">
        <f>G41+G42</f>
        <v>101243</v>
      </c>
      <c r="H40" s="45">
        <f>H41+H42</f>
        <v>101243</v>
      </c>
    </row>
    <row r="41" spans="1:9" x14ac:dyDescent="0.25">
      <c r="A41" s="39">
        <v>32</v>
      </c>
      <c r="B41" s="40"/>
      <c r="C41" s="41"/>
      <c r="D41" s="37" t="s">
        <v>59</v>
      </c>
      <c r="E41" s="33">
        <v>51636</v>
      </c>
      <c r="F41" s="100">
        <v>100426</v>
      </c>
      <c r="G41" s="100">
        <v>100626</v>
      </c>
      <c r="H41" s="100">
        <f>100626-250</f>
        <v>100376</v>
      </c>
    </row>
    <row r="42" spans="1:9" x14ac:dyDescent="0.25">
      <c r="A42" s="39">
        <v>34</v>
      </c>
      <c r="B42" s="40"/>
      <c r="C42" s="41"/>
      <c r="D42" s="37" t="s">
        <v>45</v>
      </c>
      <c r="E42" s="33">
        <v>857</v>
      </c>
      <c r="F42" s="100">
        <v>817</v>
      </c>
      <c r="G42" s="100">
        <v>617</v>
      </c>
      <c r="H42" s="100">
        <f>617+250</f>
        <v>867</v>
      </c>
    </row>
    <row r="43" spans="1:9" s="98" customFormat="1" ht="25.5" customHeight="1" x14ac:dyDescent="0.25">
      <c r="A43" s="295" t="s">
        <v>43</v>
      </c>
      <c r="B43" s="296"/>
      <c r="C43" s="297"/>
      <c r="D43" s="81" t="s">
        <v>44</v>
      </c>
      <c r="E43" s="79">
        <f t="shared" ref="E43:H44" si="5">E44</f>
        <v>10000</v>
      </c>
      <c r="F43" s="79">
        <f t="shared" si="5"/>
        <v>18500</v>
      </c>
      <c r="G43" s="79">
        <f t="shared" si="5"/>
        <v>20500</v>
      </c>
      <c r="H43" s="79">
        <f t="shared" si="5"/>
        <v>20500</v>
      </c>
    </row>
    <row r="44" spans="1:9" s="98" customFormat="1" x14ac:dyDescent="0.25">
      <c r="A44" s="233">
        <v>3</v>
      </c>
      <c r="B44" s="172"/>
      <c r="C44" s="173"/>
      <c r="D44" s="170" t="s">
        <v>14</v>
      </c>
      <c r="E44" s="77">
        <f t="shared" si="5"/>
        <v>10000</v>
      </c>
      <c r="F44" s="77">
        <f t="shared" si="5"/>
        <v>18500</v>
      </c>
      <c r="G44" s="77">
        <f>G45+G46</f>
        <v>20500</v>
      </c>
      <c r="H44" s="77">
        <f>H45+H46</f>
        <v>20500</v>
      </c>
    </row>
    <row r="45" spans="1:9" s="98" customFormat="1" x14ac:dyDescent="0.25">
      <c r="A45" s="171">
        <v>32</v>
      </c>
      <c r="B45" s="172"/>
      <c r="C45" s="173"/>
      <c r="D45" s="69" t="s">
        <v>27</v>
      </c>
      <c r="E45" s="100">
        <v>10000</v>
      </c>
      <c r="F45" s="100">
        <v>18500</v>
      </c>
      <c r="G45" s="100">
        <v>18500</v>
      </c>
      <c r="H45" s="100">
        <v>18500</v>
      </c>
    </row>
    <row r="46" spans="1:9" s="98" customFormat="1" ht="25.5" x14ac:dyDescent="0.25">
      <c r="A46" s="259">
        <v>38</v>
      </c>
      <c r="B46" s="260"/>
      <c r="C46" s="261"/>
      <c r="D46" s="69" t="s">
        <v>148</v>
      </c>
      <c r="E46" s="99">
        <v>0</v>
      </c>
      <c r="F46" s="99">
        <v>0</v>
      </c>
      <c r="G46" s="156">
        <v>2000</v>
      </c>
      <c r="H46" s="156">
        <v>2000</v>
      </c>
    </row>
    <row r="47" spans="1:9" x14ac:dyDescent="0.25">
      <c r="A47" s="295" t="s">
        <v>46</v>
      </c>
      <c r="B47" s="296"/>
      <c r="C47" s="297"/>
      <c r="D47" s="58" t="s">
        <v>47</v>
      </c>
      <c r="E47" s="79">
        <f>E48+E53</f>
        <v>1100163</v>
      </c>
      <c r="F47" s="79">
        <f>F48+F53</f>
        <v>1252400</v>
      </c>
      <c r="G47" s="79">
        <f>G48+G53</f>
        <v>1247400</v>
      </c>
      <c r="H47" s="79">
        <f>H48+H53</f>
        <v>1493500</v>
      </c>
      <c r="I47" s="61"/>
    </row>
    <row r="48" spans="1:9" x14ac:dyDescent="0.25">
      <c r="A48" s="233">
        <v>3</v>
      </c>
      <c r="B48" s="53"/>
      <c r="C48" s="54"/>
      <c r="D48" s="51" t="s">
        <v>14</v>
      </c>
      <c r="E48" s="77">
        <f>E49+E50+E52</f>
        <v>1070163</v>
      </c>
      <c r="F48" s="77">
        <f>F49+F50+F52</f>
        <v>1222400</v>
      </c>
      <c r="G48" s="77">
        <f>G49+G50+G52+G51</f>
        <v>1217400</v>
      </c>
      <c r="H48" s="77">
        <f>H49+H50+H52+H51</f>
        <v>1463500</v>
      </c>
    </row>
    <row r="49" spans="1:8" x14ac:dyDescent="0.25">
      <c r="A49" s="52">
        <v>31</v>
      </c>
      <c r="B49" s="53"/>
      <c r="C49" s="54"/>
      <c r="D49" s="50" t="s">
        <v>15</v>
      </c>
      <c r="E49" s="49">
        <v>1031588</v>
      </c>
      <c r="F49" s="100">
        <v>1182000</v>
      </c>
      <c r="G49" s="100">
        <f>1182000-2000</f>
        <v>1180000</v>
      </c>
      <c r="H49" s="100">
        <f>1182000-2000+245000</f>
        <v>1425000</v>
      </c>
    </row>
    <row r="50" spans="1:8" x14ac:dyDescent="0.25">
      <c r="A50" s="52">
        <v>32</v>
      </c>
      <c r="B50" s="53"/>
      <c r="C50" s="54"/>
      <c r="D50" s="50" t="s">
        <v>27</v>
      </c>
      <c r="E50" s="49">
        <v>28575</v>
      </c>
      <c r="F50" s="100">
        <v>30400</v>
      </c>
      <c r="G50" s="100">
        <f>30400-3810+250+60</f>
        <v>26900</v>
      </c>
      <c r="H50" s="100">
        <f>30400-3810+250+60+1100</f>
        <v>28000</v>
      </c>
    </row>
    <row r="51" spans="1:8" s="98" customFormat="1" x14ac:dyDescent="0.25">
      <c r="A51" s="259">
        <v>34</v>
      </c>
      <c r="B51" s="260"/>
      <c r="C51" s="261"/>
      <c r="D51" s="69" t="s">
        <v>45</v>
      </c>
      <c r="E51" s="100">
        <v>0</v>
      </c>
      <c r="F51" s="100">
        <v>0</v>
      </c>
      <c r="G51" s="166">
        <v>500</v>
      </c>
      <c r="H51" s="166">
        <v>500</v>
      </c>
    </row>
    <row r="52" spans="1:8" s="98" customFormat="1" ht="25.5" x14ac:dyDescent="0.25">
      <c r="A52" s="171">
        <v>37</v>
      </c>
      <c r="B52" s="172"/>
      <c r="C52" s="173"/>
      <c r="D52" s="69" t="s">
        <v>126</v>
      </c>
      <c r="E52" s="100">
        <v>10000</v>
      </c>
      <c r="F52" s="100">
        <v>10000</v>
      </c>
      <c r="G52" s="100">
        <v>10000</v>
      </c>
      <c r="H52" s="100">
        <v>10000</v>
      </c>
    </row>
    <row r="53" spans="1:8" ht="25.5" x14ac:dyDescent="0.25">
      <c r="A53" s="233">
        <v>4</v>
      </c>
      <c r="B53" s="53"/>
      <c r="C53" s="54"/>
      <c r="D53" s="51" t="s">
        <v>16</v>
      </c>
      <c r="E53" s="77">
        <f>E54</f>
        <v>30000</v>
      </c>
      <c r="F53" s="77">
        <f>F54</f>
        <v>30000</v>
      </c>
      <c r="G53" s="77">
        <f>G54</f>
        <v>30000</v>
      </c>
      <c r="H53" s="77">
        <f>H54</f>
        <v>30000</v>
      </c>
    </row>
    <row r="54" spans="1:8" ht="25.5" x14ac:dyDescent="0.25">
      <c r="A54" s="52">
        <v>42</v>
      </c>
      <c r="B54" s="53"/>
      <c r="C54" s="54"/>
      <c r="D54" s="50" t="s">
        <v>37</v>
      </c>
      <c r="E54" s="49">
        <v>30000</v>
      </c>
      <c r="F54" s="100">
        <v>30000</v>
      </c>
      <c r="G54" s="100">
        <v>30000</v>
      </c>
      <c r="H54" s="100">
        <v>30000</v>
      </c>
    </row>
    <row r="55" spans="1:8" s="98" customFormat="1" ht="25.5" x14ac:dyDescent="0.25">
      <c r="A55" s="295" t="s">
        <v>52</v>
      </c>
      <c r="B55" s="296"/>
      <c r="C55" s="297"/>
      <c r="D55" s="81" t="s">
        <v>53</v>
      </c>
      <c r="E55" s="79">
        <f t="shared" ref="E55:H55" si="6">E56</f>
        <v>15000</v>
      </c>
      <c r="F55" s="79">
        <f t="shared" si="6"/>
        <v>15800</v>
      </c>
      <c r="G55" s="79">
        <f t="shared" si="6"/>
        <v>15800</v>
      </c>
      <c r="H55" s="79">
        <f t="shared" si="6"/>
        <v>16300</v>
      </c>
    </row>
    <row r="56" spans="1:8" s="98" customFormat="1" x14ac:dyDescent="0.25">
      <c r="A56" s="233">
        <v>3</v>
      </c>
      <c r="B56" s="172"/>
      <c r="C56" s="173"/>
      <c r="D56" s="170" t="s">
        <v>14</v>
      </c>
      <c r="E56" s="77">
        <f>E59</f>
        <v>15000</v>
      </c>
      <c r="F56" s="77">
        <f>F59+F58+F57</f>
        <v>15800</v>
      </c>
      <c r="G56" s="77">
        <f>G59+G58+G57</f>
        <v>15800</v>
      </c>
      <c r="H56" s="77">
        <f>H59+H58+H57</f>
        <v>16300</v>
      </c>
    </row>
    <row r="57" spans="1:8" s="98" customFormat="1" x14ac:dyDescent="0.25">
      <c r="A57" s="252">
        <v>31</v>
      </c>
      <c r="B57" s="253"/>
      <c r="C57" s="254"/>
      <c r="D57" s="69" t="s">
        <v>15</v>
      </c>
      <c r="E57" s="99"/>
      <c r="F57" s="99">
        <v>500</v>
      </c>
      <c r="G57" s="99">
        <v>500</v>
      </c>
      <c r="H57" s="262">
        <v>900</v>
      </c>
    </row>
    <row r="58" spans="1:8" s="240" customFormat="1" x14ac:dyDescent="0.25">
      <c r="A58" s="235">
        <v>32</v>
      </c>
      <c r="B58" s="236"/>
      <c r="C58" s="237"/>
      <c r="D58" s="69" t="s">
        <v>27</v>
      </c>
      <c r="E58" s="99">
        <v>0</v>
      </c>
      <c r="F58" s="99">
        <v>300</v>
      </c>
      <c r="G58" s="99">
        <v>300</v>
      </c>
      <c r="H58" s="99">
        <v>300</v>
      </c>
    </row>
    <row r="59" spans="1:8" s="98" customFormat="1" ht="29.25" customHeight="1" x14ac:dyDescent="0.25">
      <c r="A59" s="171">
        <v>37</v>
      </c>
      <c r="B59" s="172"/>
      <c r="C59" s="173"/>
      <c r="D59" s="69" t="s">
        <v>126</v>
      </c>
      <c r="E59" s="100">
        <v>15000</v>
      </c>
      <c r="F59" s="100">
        <v>15000</v>
      </c>
      <c r="G59" s="100">
        <v>15000</v>
      </c>
      <c r="H59" s="263">
        <v>15100</v>
      </c>
    </row>
    <row r="60" spans="1:8" s="98" customFormat="1" ht="18.75" customHeight="1" x14ac:dyDescent="0.25">
      <c r="A60" s="295" t="s">
        <v>143</v>
      </c>
      <c r="B60" s="296"/>
      <c r="C60" s="297"/>
      <c r="D60" s="81" t="s">
        <v>144</v>
      </c>
      <c r="E60" s="79">
        <f>E64+E61</f>
        <v>0</v>
      </c>
      <c r="F60" s="79">
        <f>F61</f>
        <v>2000</v>
      </c>
      <c r="G60" s="79">
        <f>G61</f>
        <v>2000</v>
      </c>
      <c r="H60" s="79">
        <f>H61</f>
        <v>2000</v>
      </c>
    </row>
    <row r="61" spans="1:8" s="98" customFormat="1" ht="15" customHeight="1" x14ac:dyDescent="0.25">
      <c r="A61" s="247">
        <v>3</v>
      </c>
      <c r="B61" s="250"/>
      <c r="C61" s="251"/>
      <c r="D61" s="248" t="s">
        <v>14</v>
      </c>
      <c r="E61" s="59">
        <f>E62</f>
        <v>0</v>
      </c>
      <c r="F61" s="59">
        <f>F62</f>
        <v>2000</v>
      </c>
      <c r="G61" s="59">
        <f>G62+G63</f>
        <v>2000</v>
      </c>
      <c r="H61" s="59">
        <f>H62+H63</f>
        <v>2000</v>
      </c>
    </row>
    <row r="62" spans="1:8" s="98" customFormat="1" ht="15" customHeight="1" x14ac:dyDescent="0.25">
      <c r="A62" s="249">
        <v>32</v>
      </c>
      <c r="B62" s="250"/>
      <c r="C62" s="251"/>
      <c r="D62" s="69" t="s">
        <v>27</v>
      </c>
      <c r="E62" s="100">
        <v>0</v>
      </c>
      <c r="F62" s="100">
        <v>2000</v>
      </c>
      <c r="G62" s="100">
        <v>1500</v>
      </c>
      <c r="H62" s="100">
        <v>1500</v>
      </c>
    </row>
    <row r="63" spans="1:8" s="98" customFormat="1" ht="15" customHeight="1" x14ac:dyDescent="0.25">
      <c r="A63" s="259">
        <v>38</v>
      </c>
      <c r="B63" s="260"/>
      <c r="C63" s="261"/>
      <c r="D63" s="69" t="s">
        <v>149</v>
      </c>
      <c r="E63" s="100">
        <v>0</v>
      </c>
      <c r="F63" s="100">
        <v>0</v>
      </c>
      <c r="G63" s="166">
        <v>500</v>
      </c>
      <c r="H63" s="100">
        <v>500</v>
      </c>
    </row>
    <row r="64" spans="1:8" s="98" customFormat="1" x14ac:dyDescent="0.25">
      <c r="A64" s="298" t="s">
        <v>134</v>
      </c>
      <c r="B64" s="299"/>
      <c r="C64" s="300"/>
      <c r="D64" s="228" t="s">
        <v>133</v>
      </c>
      <c r="E64" s="123">
        <f>E65+E69+E73</f>
        <v>0</v>
      </c>
      <c r="F64" s="123">
        <f>F65+F69+F73</f>
        <v>51875</v>
      </c>
      <c r="G64" s="123">
        <f>G65+G69+G73</f>
        <v>51875</v>
      </c>
      <c r="H64" s="123">
        <f>H65+H69+H73</f>
        <v>66075</v>
      </c>
    </row>
    <row r="65" spans="1:9" s="98" customFormat="1" ht="29.25" customHeight="1" x14ac:dyDescent="0.25">
      <c r="A65" s="295" t="s">
        <v>52</v>
      </c>
      <c r="B65" s="296"/>
      <c r="C65" s="297"/>
      <c r="D65" s="81" t="s">
        <v>53</v>
      </c>
      <c r="E65" s="79">
        <f>E66</f>
        <v>0</v>
      </c>
      <c r="F65" s="79">
        <f>F66</f>
        <v>19725</v>
      </c>
      <c r="G65" s="79">
        <f>G66</f>
        <v>19725</v>
      </c>
      <c r="H65" s="79">
        <f>H66</f>
        <v>27475</v>
      </c>
    </row>
    <row r="66" spans="1:9" s="98" customFormat="1" x14ac:dyDescent="0.25">
      <c r="A66" s="233">
        <v>3</v>
      </c>
      <c r="B66" s="231"/>
      <c r="C66" s="232"/>
      <c r="D66" s="229" t="s">
        <v>14</v>
      </c>
      <c r="E66" s="59">
        <v>0</v>
      </c>
      <c r="F66" s="59">
        <f>F67+F68</f>
        <v>19725</v>
      </c>
      <c r="G66" s="59">
        <f>G67+G68</f>
        <v>19725</v>
      </c>
      <c r="H66" s="59">
        <f>H67+H68</f>
        <v>27475</v>
      </c>
    </row>
    <row r="67" spans="1:9" s="98" customFormat="1" x14ac:dyDescent="0.25">
      <c r="A67" s="230">
        <v>31</v>
      </c>
      <c r="B67" s="231"/>
      <c r="C67" s="232"/>
      <c r="D67" s="69" t="s">
        <v>15</v>
      </c>
      <c r="E67" s="100">
        <v>0</v>
      </c>
      <c r="F67" s="100">
        <v>18225</v>
      </c>
      <c r="G67" s="100">
        <v>18225</v>
      </c>
      <c r="H67" s="263">
        <f>18225+8400-1500+2200</f>
        <v>27325</v>
      </c>
    </row>
    <row r="68" spans="1:9" s="98" customFormat="1" x14ac:dyDescent="0.25">
      <c r="A68" s="230">
        <v>32</v>
      </c>
      <c r="B68" s="231"/>
      <c r="C68" s="232"/>
      <c r="D68" s="69" t="s">
        <v>27</v>
      </c>
      <c r="E68" s="100">
        <v>0</v>
      </c>
      <c r="F68" s="100">
        <v>1500</v>
      </c>
      <c r="G68" s="100">
        <v>1500</v>
      </c>
      <c r="H68" s="263">
        <v>150</v>
      </c>
    </row>
    <row r="69" spans="1:9" s="98" customFormat="1" ht="15" customHeight="1" x14ac:dyDescent="0.25">
      <c r="A69" s="295" t="s">
        <v>42</v>
      </c>
      <c r="B69" s="296"/>
      <c r="C69" s="297"/>
      <c r="D69" s="81" t="s">
        <v>12</v>
      </c>
      <c r="E69" s="55">
        <f>E70</f>
        <v>0</v>
      </c>
      <c r="F69" s="55">
        <f>F70</f>
        <v>13150</v>
      </c>
      <c r="G69" s="55">
        <f>G70</f>
        <v>13150</v>
      </c>
      <c r="H69" s="55">
        <f>H70</f>
        <v>19600</v>
      </c>
    </row>
    <row r="70" spans="1:9" s="98" customFormat="1" x14ac:dyDescent="0.25">
      <c r="A70" s="233">
        <v>3</v>
      </c>
      <c r="B70" s="236"/>
      <c r="C70" s="237"/>
      <c r="D70" s="234" t="s">
        <v>14</v>
      </c>
      <c r="E70" s="59">
        <v>0</v>
      </c>
      <c r="F70" s="59">
        <f>F71+F72</f>
        <v>13150</v>
      </c>
      <c r="G70" s="59">
        <f>G71+G72</f>
        <v>13150</v>
      </c>
      <c r="H70" s="59">
        <f>H71+H72</f>
        <v>19600</v>
      </c>
    </row>
    <row r="71" spans="1:9" s="98" customFormat="1" x14ac:dyDescent="0.25">
      <c r="A71" s="235">
        <v>31</v>
      </c>
      <c r="B71" s="236"/>
      <c r="C71" s="237"/>
      <c r="D71" s="69" t="s">
        <v>15</v>
      </c>
      <c r="E71" s="100">
        <v>0</v>
      </c>
      <c r="F71" s="100">
        <v>12150</v>
      </c>
      <c r="G71" s="100">
        <v>12150</v>
      </c>
      <c r="H71" s="263">
        <v>17450</v>
      </c>
    </row>
    <row r="72" spans="1:9" s="98" customFormat="1" x14ac:dyDescent="0.25">
      <c r="A72" s="235">
        <v>32</v>
      </c>
      <c r="B72" s="236"/>
      <c r="C72" s="237"/>
      <c r="D72" s="69" t="s">
        <v>27</v>
      </c>
      <c r="E72" s="100">
        <v>0</v>
      </c>
      <c r="F72" s="100">
        <v>1000</v>
      </c>
      <c r="G72" s="100">
        <v>1000</v>
      </c>
      <c r="H72" s="263">
        <v>2150</v>
      </c>
    </row>
    <row r="73" spans="1:9" s="98" customFormat="1" ht="25.5" customHeight="1" x14ac:dyDescent="0.25">
      <c r="A73" s="295" t="s">
        <v>43</v>
      </c>
      <c r="B73" s="296"/>
      <c r="C73" s="297"/>
      <c r="D73" s="81" t="s">
        <v>44</v>
      </c>
      <c r="E73" s="79">
        <f>E74+E76</f>
        <v>0</v>
      </c>
      <c r="F73" s="79">
        <f>F74+F76</f>
        <v>19000</v>
      </c>
      <c r="G73" s="79">
        <f>G74+G76</f>
        <v>19000</v>
      </c>
      <c r="H73" s="79">
        <f>H74+H76</f>
        <v>19000</v>
      </c>
    </row>
    <row r="74" spans="1:9" s="98" customFormat="1" x14ac:dyDescent="0.25">
      <c r="A74" s="233">
        <v>3</v>
      </c>
      <c r="B74" s="236"/>
      <c r="C74" s="237"/>
      <c r="D74" s="234" t="s">
        <v>14</v>
      </c>
      <c r="E74" s="59">
        <v>0</v>
      </c>
      <c r="F74" s="59">
        <f>F75</f>
        <v>17000</v>
      </c>
      <c r="G74" s="59">
        <f>G75</f>
        <v>17000</v>
      </c>
      <c r="H74" s="59">
        <f>H75</f>
        <v>17000</v>
      </c>
    </row>
    <row r="75" spans="1:9" s="98" customFormat="1" x14ac:dyDescent="0.25">
      <c r="A75" s="235">
        <v>32</v>
      </c>
      <c r="B75" s="236"/>
      <c r="C75" s="237"/>
      <c r="D75" s="69" t="s">
        <v>27</v>
      </c>
      <c r="E75" s="100">
        <v>0</v>
      </c>
      <c r="F75" s="100">
        <v>17000</v>
      </c>
      <c r="G75" s="100">
        <v>17000</v>
      </c>
      <c r="H75" s="166">
        <v>17000</v>
      </c>
    </row>
    <row r="76" spans="1:9" s="98" customFormat="1" ht="25.5" x14ac:dyDescent="0.25">
      <c r="A76" s="233">
        <v>4</v>
      </c>
      <c r="B76" s="236"/>
      <c r="C76" s="237"/>
      <c r="D76" s="234" t="s">
        <v>16</v>
      </c>
      <c r="E76" s="78">
        <v>0</v>
      </c>
      <c r="F76" s="78">
        <f>F77</f>
        <v>2000</v>
      </c>
      <c r="G76" s="78">
        <f>G77</f>
        <v>2000</v>
      </c>
      <c r="H76" s="78">
        <f>H77</f>
        <v>2000</v>
      </c>
    </row>
    <row r="77" spans="1:9" s="98" customFormat="1" ht="25.5" x14ac:dyDescent="0.25">
      <c r="A77" s="235">
        <v>42</v>
      </c>
      <c r="B77" s="236"/>
      <c r="C77" s="237"/>
      <c r="D77" s="69" t="s">
        <v>37</v>
      </c>
      <c r="E77" s="100">
        <v>0</v>
      </c>
      <c r="F77" s="100">
        <v>2000</v>
      </c>
      <c r="G77" s="100">
        <v>2000</v>
      </c>
      <c r="H77" s="100">
        <v>2000</v>
      </c>
    </row>
    <row r="78" spans="1:9" s="98" customFormat="1" ht="25.5" hidden="1" customHeight="1" x14ac:dyDescent="0.25">
      <c r="A78" s="298" t="s">
        <v>61</v>
      </c>
      <c r="B78" s="299"/>
      <c r="C78" s="300"/>
      <c r="D78" s="140" t="s">
        <v>62</v>
      </c>
      <c r="E78" s="123">
        <v>0</v>
      </c>
      <c r="F78" s="123">
        <v>0</v>
      </c>
      <c r="G78" s="63">
        <v>0</v>
      </c>
      <c r="H78" s="63">
        <v>0</v>
      </c>
    </row>
    <row r="79" spans="1:9" s="98" customFormat="1" ht="15" hidden="1" customHeight="1" x14ac:dyDescent="0.25">
      <c r="A79" s="295" t="s">
        <v>60</v>
      </c>
      <c r="B79" s="296"/>
      <c r="C79" s="297"/>
      <c r="D79" s="81" t="s">
        <v>63</v>
      </c>
      <c r="E79" s="79">
        <f>E80+E83</f>
        <v>0</v>
      </c>
      <c r="F79" s="79">
        <f>F80+F83</f>
        <v>0</v>
      </c>
      <c r="G79" s="79" t="e">
        <f>#REF!</f>
        <v>#REF!</v>
      </c>
      <c r="H79" s="79" t="e">
        <f>#REF!</f>
        <v>#REF!</v>
      </c>
      <c r="I79"/>
    </row>
    <row r="80" spans="1:9" s="98" customFormat="1" hidden="1" x14ac:dyDescent="0.25">
      <c r="A80" s="233">
        <v>3</v>
      </c>
      <c r="B80" s="143"/>
      <c r="C80" s="144"/>
      <c r="D80" s="141" t="s">
        <v>14</v>
      </c>
      <c r="E80" s="59">
        <v>0</v>
      </c>
      <c r="F80" s="59">
        <v>0</v>
      </c>
      <c r="G80" s="59">
        <v>0</v>
      </c>
      <c r="H80" s="59">
        <v>0</v>
      </c>
      <c r="I80"/>
    </row>
    <row r="81" spans="1:9" s="98" customFormat="1" hidden="1" x14ac:dyDescent="0.25">
      <c r="A81" s="142">
        <v>31</v>
      </c>
      <c r="B81" s="143"/>
      <c r="C81" s="144"/>
      <c r="D81" s="69" t="s">
        <v>15</v>
      </c>
      <c r="E81" s="100">
        <v>0</v>
      </c>
      <c r="F81" s="100">
        <v>0</v>
      </c>
      <c r="G81" s="100">
        <v>0</v>
      </c>
      <c r="H81" s="100">
        <v>0</v>
      </c>
      <c r="I81"/>
    </row>
    <row r="82" spans="1:9" s="98" customFormat="1" hidden="1" x14ac:dyDescent="0.25">
      <c r="A82" s="142">
        <v>32</v>
      </c>
      <c r="B82" s="143"/>
      <c r="C82" s="144"/>
      <c r="D82" s="69" t="s">
        <v>27</v>
      </c>
      <c r="E82" s="100">
        <v>0</v>
      </c>
      <c r="F82" s="100">
        <v>0</v>
      </c>
      <c r="G82" s="100">
        <v>0</v>
      </c>
      <c r="H82" s="100">
        <v>0</v>
      </c>
      <c r="I82"/>
    </row>
    <row r="83" spans="1:9" s="98" customFormat="1" ht="25.5" hidden="1" x14ac:dyDescent="0.25">
      <c r="A83" s="233">
        <v>4</v>
      </c>
      <c r="B83" s="143"/>
      <c r="C83" s="144"/>
      <c r="D83" s="141" t="s">
        <v>16</v>
      </c>
      <c r="E83" s="78">
        <v>0</v>
      </c>
      <c r="F83" s="78">
        <v>0</v>
      </c>
      <c r="G83" s="78">
        <v>0</v>
      </c>
      <c r="H83" s="78">
        <v>0</v>
      </c>
    </row>
    <row r="84" spans="1:9" s="64" customFormat="1" ht="25.5" hidden="1" x14ac:dyDescent="0.25">
      <c r="A84" s="73">
        <v>42</v>
      </c>
      <c r="B84" s="74"/>
      <c r="C84" s="75"/>
      <c r="D84" s="69" t="s">
        <v>37</v>
      </c>
      <c r="E84" s="65">
        <v>0</v>
      </c>
      <c r="F84" s="65">
        <v>0</v>
      </c>
      <c r="G84" s="65">
        <v>0</v>
      </c>
      <c r="H84" s="100">
        <v>0</v>
      </c>
    </row>
    <row r="85" spans="1:9" x14ac:dyDescent="0.25">
      <c r="A85" s="298" t="s">
        <v>67</v>
      </c>
      <c r="B85" s="299"/>
      <c r="C85" s="300"/>
      <c r="D85" s="56" t="s">
        <v>64</v>
      </c>
      <c r="E85" s="127">
        <f>E86+E89+E94</f>
        <v>7963</v>
      </c>
      <c r="F85" s="127">
        <f>F86+F89+F94</f>
        <v>82832.13</v>
      </c>
      <c r="G85" s="127">
        <f>G86+G89+G94</f>
        <v>89963</v>
      </c>
      <c r="H85" s="127">
        <f>H86+H89+H94</f>
        <v>93963</v>
      </c>
    </row>
    <row r="86" spans="1:9" ht="15" customHeight="1" x14ac:dyDescent="0.25">
      <c r="A86" s="295" t="s">
        <v>42</v>
      </c>
      <c r="B86" s="296"/>
      <c r="C86" s="297"/>
      <c r="D86" s="58" t="s">
        <v>12</v>
      </c>
      <c r="E86" s="55">
        <v>0</v>
      </c>
      <c r="F86" s="55">
        <f t="shared" ref="F86:H87" si="7">F87</f>
        <v>0</v>
      </c>
      <c r="G86" s="55">
        <f t="shared" si="7"/>
        <v>0</v>
      </c>
      <c r="H86" s="55">
        <f t="shared" si="7"/>
        <v>0</v>
      </c>
    </row>
    <row r="87" spans="1:9" ht="25.5" x14ac:dyDescent="0.25">
      <c r="A87" s="233">
        <v>4</v>
      </c>
      <c r="B87" s="53"/>
      <c r="C87" s="54"/>
      <c r="D87" s="51" t="s">
        <v>16</v>
      </c>
      <c r="E87" s="49">
        <v>0</v>
      </c>
      <c r="F87" s="49">
        <f t="shared" si="7"/>
        <v>0</v>
      </c>
      <c r="G87" s="100">
        <f t="shared" si="7"/>
        <v>0</v>
      </c>
      <c r="H87" s="100">
        <f t="shared" si="7"/>
        <v>0</v>
      </c>
    </row>
    <row r="88" spans="1:9" ht="25.5" x14ac:dyDescent="0.25">
      <c r="A88" s="52">
        <v>42</v>
      </c>
      <c r="B88" s="53"/>
      <c r="C88" s="54"/>
      <c r="D88" s="50" t="s">
        <v>37</v>
      </c>
      <c r="E88" s="49">
        <v>0</v>
      </c>
      <c r="F88" s="257">
        <v>0</v>
      </c>
      <c r="G88" s="257">
        <v>0</v>
      </c>
      <c r="H88" s="257">
        <v>0</v>
      </c>
    </row>
    <row r="89" spans="1:9" x14ac:dyDescent="0.25">
      <c r="A89" s="295" t="s">
        <v>57</v>
      </c>
      <c r="B89" s="296"/>
      <c r="C89" s="297"/>
      <c r="D89" s="58" t="s">
        <v>58</v>
      </c>
      <c r="E89" s="79">
        <f>E90+E92</f>
        <v>7963</v>
      </c>
      <c r="F89" s="79">
        <f>F90+F92</f>
        <v>45963</v>
      </c>
      <c r="G89" s="79">
        <f>G90+G92</f>
        <v>89963</v>
      </c>
      <c r="H89" s="79">
        <f>H90+H92</f>
        <v>93963</v>
      </c>
    </row>
    <row r="90" spans="1:9" x14ac:dyDescent="0.25">
      <c r="A90" s="233">
        <v>3</v>
      </c>
      <c r="B90" s="53"/>
      <c r="C90" s="54"/>
      <c r="D90" s="51" t="s">
        <v>14</v>
      </c>
      <c r="E90" s="59">
        <f>E91</f>
        <v>5963</v>
      </c>
      <c r="F90" s="59">
        <f>F91</f>
        <v>5963</v>
      </c>
      <c r="G90" s="59">
        <f>G91</f>
        <v>5963</v>
      </c>
      <c r="H90" s="59">
        <f>H91</f>
        <v>5963</v>
      </c>
    </row>
    <row r="91" spans="1:9" x14ac:dyDescent="0.25">
      <c r="A91" s="52">
        <v>32</v>
      </c>
      <c r="B91" s="53"/>
      <c r="C91" s="54"/>
      <c r="D91" s="50" t="s">
        <v>27</v>
      </c>
      <c r="E91" s="49">
        <v>5963</v>
      </c>
      <c r="F91" s="100">
        <v>5963</v>
      </c>
      <c r="G91" s="100">
        <v>5963</v>
      </c>
      <c r="H91" s="100">
        <v>5963</v>
      </c>
    </row>
    <row r="92" spans="1:9" s="98" customFormat="1" ht="25.5" x14ac:dyDescent="0.25">
      <c r="A92" s="233">
        <v>4</v>
      </c>
      <c r="B92" s="182"/>
      <c r="C92" s="183"/>
      <c r="D92" s="180" t="s">
        <v>16</v>
      </c>
      <c r="E92" s="78">
        <f>E93</f>
        <v>2000</v>
      </c>
      <c r="F92" s="78">
        <f>F93</f>
        <v>40000</v>
      </c>
      <c r="G92" s="78">
        <f>G93</f>
        <v>84000</v>
      </c>
      <c r="H92" s="78">
        <f>H93</f>
        <v>88000</v>
      </c>
    </row>
    <row r="93" spans="1:9" s="98" customFormat="1" ht="25.5" x14ac:dyDescent="0.25">
      <c r="A93" s="181">
        <v>42</v>
      </c>
      <c r="B93" s="182"/>
      <c r="C93" s="183"/>
      <c r="D93" s="69" t="s">
        <v>37</v>
      </c>
      <c r="E93" s="100">
        <v>2000</v>
      </c>
      <c r="F93" s="100">
        <v>40000</v>
      </c>
      <c r="G93" s="166">
        <v>84000</v>
      </c>
      <c r="H93" s="263">
        <v>88000</v>
      </c>
    </row>
    <row r="94" spans="1:9" s="98" customFormat="1" ht="17.25" customHeight="1" x14ac:dyDescent="0.25">
      <c r="A94" s="295" t="s">
        <v>135</v>
      </c>
      <c r="B94" s="296"/>
      <c r="C94" s="297"/>
      <c r="D94" s="81" t="s">
        <v>136</v>
      </c>
      <c r="E94" s="79">
        <f>E95</f>
        <v>0</v>
      </c>
      <c r="F94" s="79">
        <f>F95</f>
        <v>36869.129999999997</v>
      </c>
      <c r="G94" s="79">
        <f>G95</f>
        <v>0</v>
      </c>
      <c r="H94" s="79">
        <f>H95</f>
        <v>0</v>
      </c>
    </row>
    <row r="95" spans="1:9" s="147" customFormat="1" ht="25.5" x14ac:dyDescent="0.25">
      <c r="A95" s="241">
        <v>4</v>
      </c>
      <c r="B95" s="244"/>
      <c r="C95" s="245"/>
      <c r="D95" s="242" t="s">
        <v>16</v>
      </c>
      <c r="E95" s="185">
        <v>0</v>
      </c>
      <c r="F95" s="185">
        <f>F96</f>
        <v>36869.129999999997</v>
      </c>
      <c r="G95" s="185">
        <v>0</v>
      </c>
      <c r="H95" s="185">
        <v>0</v>
      </c>
    </row>
    <row r="96" spans="1:9" s="147" customFormat="1" ht="25.5" x14ac:dyDescent="0.25">
      <c r="A96" s="243">
        <v>42</v>
      </c>
      <c r="B96" s="244"/>
      <c r="C96" s="245"/>
      <c r="D96" s="69" t="s">
        <v>37</v>
      </c>
      <c r="E96" s="166">
        <v>0</v>
      </c>
      <c r="F96" s="166">
        <v>36869.129999999997</v>
      </c>
      <c r="G96" s="166">
        <v>0</v>
      </c>
      <c r="H96" s="166">
        <v>0</v>
      </c>
    </row>
    <row r="97" spans="1:9" s="64" customFormat="1" ht="25.5" x14ac:dyDescent="0.25">
      <c r="A97" s="298" t="s">
        <v>71</v>
      </c>
      <c r="B97" s="299"/>
      <c r="C97" s="300"/>
      <c r="D97" s="80" t="s">
        <v>72</v>
      </c>
      <c r="E97" s="127">
        <f>E98</f>
        <v>20000</v>
      </c>
      <c r="F97" s="127">
        <f>F98</f>
        <v>36482.9</v>
      </c>
      <c r="G97" s="127">
        <f>G98</f>
        <v>36483</v>
      </c>
      <c r="H97" s="127">
        <f>H98</f>
        <v>36483</v>
      </c>
    </row>
    <row r="98" spans="1:9" s="64" customFormat="1" x14ac:dyDescent="0.25">
      <c r="A98" s="295" t="s">
        <v>73</v>
      </c>
      <c r="B98" s="296"/>
      <c r="C98" s="297"/>
      <c r="D98" s="81" t="s">
        <v>74</v>
      </c>
      <c r="E98" s="79">
        <f>E101+E99</f>
        <v>20000</v>
      </c>
      <c r="F98" s="79">
        <f>F101+F99</f>
        <v>36482.9</v>
      </c>
      <c r="G98" s="79">
        <f>G101+G99</f>
        <v>36483</v>
      </c>
      <c r="H98" s="79">
        <f>H101+H99</f>
        <v>36483</v>
      </c>
    </row>
    <row r="99" spans="1:9" s="98" customFormat="1" x14ac:dyDescent="0.25">
      <c r="A99" s="233">
        <v>3</v>
      </c>
      <c r="B99" s="188"/>
      <c r="C99" s="189"/>
      <c r="D99" s="186" t="s">
        <v>14</v>
      </c>
      <c r="E99" s="59">
        <f>E100</f>
        <v>10000</v>
      </c>
      <c r="F99" s="59">
        <f>F100</f>
        <v>6482.9</v>
      </c>
      <c r="G99" s="59">
        <f>G100</f>
        <v>16483</v>
      </c>
      <c r="H99" s="59">
        <f>H100</f>
        <v>16483</v>
      </c>
    </row>
    <row r="100" spans="1:9" s="98" customFormat="1" x14ac:dyDescent="0.25">
      <c r="A100" s="187">
        <v>32</v>
      </c>
      <c r="B100" s="188"/>
      <c r="C100" s="189"/>
      <c r="D100" s="69" t="s">
        <v>27</v>
      </c>
      <c r="E100" s="100">
        <v>10000</v>
      </c>
      <c r="F100" s="100">
        <f>11482.9-5000</f>
        <v>6482.9</v>
      </c>
      <c r="G100" s="166">
        <v>16483</v>
      </c>
      <c r="H100" s="166">
        <v>16483</v>
      </c>
    </row>
    <row r="101" spans="1:9" s="64" customFormat="1" ht="25.5" x14ac:dyDescent="0.25">
      <c r="A101" s="233">
        <v>4</v>
      </c>
      <c r="B101" s="74"/>
      <c r="C101" s="75"/>
      <c r="D101" s="70" t="s">
        <v>16</v>
      </c>
      <c r="E101" s="77">
        <f>E102</f>
        <v>10000</v>
      </c>
      <c r="F101" s="77">
        <f>F102</f>
        <v>30000</v>
      </c>
      <c r="G101" s="77">
        <f>G102</f>
        <v>20000</v>
      </c>
      <c r="H101" s="77">
        <f>H102</f>
        <v>20000</v>
      </c>
    </row>
    <row r="102" spans="1:9" s="64" customFormat="1" ht="25.5" customHeight="1" x14ac:dyDescent="0.25">
      <c r="A102" s="73">
        <v>42</v>
      </c>
      <c r="B102" s="74"/>
      <c r="C102" s="75"/>
      <c r="D102" s="69" t="s">
        <v>37</v>
      </c>
      <c r="E102" s="65">
        <v>10000</v>
      </c>
      <c r="F102" s="65">
        <v>30000</v>
      </c>
      <c r="G102" s="272">
        <v>20000</v>
      </c>
      <c r="H102" s="272">
        <v>20000</v>
      </c>
    </row>
    <row r="103" spans="1:9" ht="25.5" customHeight="1" x14ac:dyDescent="0.25">
      <c r="A103" s="298" t="s">
        <v>146</v>
      </c>
      <c r="B103" s="299"/>
      <c r="C103" s="300"/>
      <c r="D103" s="80" t="s">
        <v>68</v>
      </c>
      <c r="E103" s="127">
        <f>E108</f>
        <v>40295</v>
      </c>
      <c r="F103" s="127">
        <f>F108</f>
        <v>41300</v>
      </c>
      <c r="G103" s="127">
        <f>G108</f>
        <v>41300</v>
      </c>
      <c r="H103" s="127">
        <f>H108+H104</f>
        <v>55300</v>
      </c>
    </row>
    <row r="104" spans="1:9" s="98" customFormat="1" ht="25.5" customHeight="1" x14ac:dyDescent="0.25">
      <c r="A104" s="295" t="s">
        <v>42</v>
      </c>
      <c r="B104" s="296"/>
      <c r="C104" s="297"/>
      <c r="D104" s="81" t="s">
        <v>12</v>
      </c>
      <c r="E104" s="79">
        <f t="shared" ref="E104:H104" si="8">E105</f>
        <v>0</v>
      </c>
      <c r="F104" s="79">
        <f t="shared" si="8"/>
        <v>0</v>
      </c>
      <c r="G104" s="79">
        <f t="shared" si="8"/>
        <v>0</v>
      </c>
      <c r="H104" s="79">
        <f t="shared" si="8"/>
        <v>21300</v>
      </c>
    </row>
    <row r="105" spans="1:9" s="98" customFormat="1" x14ac:dyDescent="0.25">
      <c r="A105" s="267">
        <v>3</v>
      </c>
      <c r="B105" s="270"/>
      <c r="C105" s="271"/>
      <c r="D105" s="268" t="s">
        <v>14</v>
      </c>
      <c r="E105" s="77">
        <f>E106+E107</f>
        <v>0</v>
      </c>
      <c r="F105" s="77">
        <f>F106+F107</f>
        <v>0</v>
      </c>
      <c r="G105" s="77">
        <f>G106+G107</f>
        <v>0</v>
      </c>
      <c r="H105" s="77">
        <f>H106+H107</f>
        <v>21300</v>
      </c>
    </row>
    <row r="106" spans="1:9" s="98" customFormat="1" x14ac:dyDescent="0.25">
      <c r="A106" s="269">
        <v>31</v>
      </c>
      <c r="B106" s="270"/>
      <c r="C106" s="271"/>
      <c r="D106" s="69" t="s">
        <v>15</v>
      </c>
      <c r="E106" s="100">
        <v>0</v>
      </c>
      <c r="F106" s="100">
        <v>0</v>
      </c>
      <c r="G106" s="100">
        <v>0</v>
      </c>
      <c r="H106" s="263">
        <v>20300</v>
      </c>
    </row>
    <row r="107" spans="1:9" s="98" customFormat="1" x14ac:dyDescent="0.25">
      <c r="A107" s="269">
        <v>32</v>
      </c>
      <c r="B107" s="270"/>
      <c r="C107" s="271"/>
      <c r="D107" s="69" t="s">
        <v>27</v>
      </c>
      <c r="E107" s="100">
        <v>0</v>
      </c>
      <c r="F107" s="100">
        <v>0</v>
      </c>
      <c r="G107" s="100">
        <v>0</v>
      </c>
      <c r="H107" s="263">
        <v>1000</v>
      </c>
    </row>
    <row r="108" spans="1:9" s="98" customFormat="1" ht="25.5" customHeight="1" x14ac:dyDescent="0.25">
      <c r="A108" s="295" t="s">
        <v>69</v>
      </c>
      <c r="B108" s="296"/>
      <c r="C108" s="297"/>
      <c r="D108" s="81" t="s">
        <v>70</v>
      </c>
      <c r="E108" s="79">
        <f t="shared" ref="E108:H108" si="9">E109</f>
        <v>40295</v>
      </c>
      <c r="F108" s="79">
        <f t="shared" si="9"/>
        <v>41300</v>
      </c>
      <c r="G108" s="79">
        <f t="shared" si="9"/>
        <v>41300</v>
      </c>
      <c r="H108" s="79">
        <f t="shared" si="9"/>
        <v>34000</v>
      </c>
      <c r="I108"/>
    </row>
    <row r="109" spans="1:9" s="98" customFormat="1" x14ac:dyDescent="0.25">
      <c r="A109" s="267">
        <v>3</v>
      </c>
      <c r="B109" s="270"/>
      <c r="C109" s="271"/>
      <c r="D109" s="268" t="s">
        <v>14</v>
      </c>
      <c r="E109" s="77">
        <f>E110+E111</f>
        <v>40295</v>
      </c>
      <c r="F109" s="77">
        <f>F110+F111</f>
        <v>41300</v>
      </c>
      <c r="G109" s="77">
        <f>G110+G111</f>
        <v>41300</v>
      </c>
      <c r="H109" s="77">
        <f>H110+H111</f>
        <v>34000</v>
      </c>
      <c r="I109"/>
    </row>
    <row r="110" spans="1:9" s="98" customFormat="1" x14ac:dyDescent="0.25">
      <c r="A110" s="269">
        <v>31</v>
      </c>
      <c r="B110" s="270"/>
      <c r="C110" s="271"/>
      <c r="D110" s="69" t="s">
        <v>15</v>
      </c>
      <c r="E110" s="100">
        <v>37295</v>
      </c>
      <c r="F110" s="100">
        <v>37300</v>
      </c>
      <c r="G110" s="100">
        <v>37300</v>
      </c>
      <c r="H110" s="263">
        <v>31300</v>
      </c>
      <c r="I110"/>
    </row>
    <row r="111" spans="1:9" s="98" customFormat="1" x14ac:dyDescent="0.25">
      <c r="A111" s="269">
        <v>32</v>
      </c>
      <c r="B111" s="270"/>
      <c r="C111" s="271"/>
      <c r="D111" s="69" t="s">
        <v>27</v>
      </c>
      <c r="E111" s="100">
        <v>3000</v>
      </c>
      <c r="F111" s="100">
        <v>4000</v>
      </c>
      <c r="G111" s="100">
        <v>4000</v>
      </c>
      <c r="H111" s="263">
        <v>2700</v>
      </c>
      <c r="I111"/>
    </row>
  </sheetData>
  <mergeCells count="41">
    <mergeCell ref="A108:C108"/>
    <mergeCell ref="A103:C103"/>
    <mergeCell ref="A97:C97"/>
    <mergeCell ref="A98:C98"/>
    <mergeCell ref="A94:C94"/>
    <mergeCell ref="A36:C36"/>
    <mergeCell ref="A86:C86"/>
    <mergeCell ref="A89:C89"/>
    <mergeCell ref="A39:C39"/>
    <mergeCell ref="A47:C47"/>
    <mergeCell ref="A79:C79"/>
    <mergeCell ref="A78:C78"/>
    <mergeCell ref="A85:C85"/>
    <mergeCell ref="A55:C55"/>
    <mergeCell ref="A43:C43"/>
    <mergeCell ref="A64:C64"/>
    <mergeCell ref="A69:C69"/>
    <mergeCell ref="A73:C73"/>
    <mergeCell ref="A65:C65"/>
    <mergeCell ref="A60:C60"/>
    <mergeCell ref="A10:C10"/>
    <mergeCell ref="A5:C5"/>
    <mergeCell ref="A6:C6"/>
    <mergeCell ref="A7:C7"/>
    <mergeCell ref="A8:C8"/>
    <mergeCell ref="A1:H1"/>
    <mergeCell ref="A104:C104"/>
    <mergeCell ref="A35:C35"/>
    <mergeCell ref="A11:C11"/>
    <mergeCell ref="A12:C12"/>
    <mergeCell ref="A13:C13"/>
    <mergeCell ref="A14:C14"/>
    <mergeCell ref="A15:C15"/>
    <mergeCell ref="A23:C23"/>
    <mergeCell ref="A26:C26"/>
    <mergeCell ref="A29:C29"/>
    <mergeCell ref="A32:C32"/>
    <mergeCell ref="A18:C18"/>
    <mergeCell ref="A16:C16"/>
    <mergeCell ref="A3:G3"/>
    <mergeCell ref="A9:C9"/>
  </mergeCells>
  <pageMargins left="0.7" right="0.7" top="0.75" bottom="0.75" header="0.3" footer="0.3"/>
  <pageSetup paperSize="9" scale="6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E0B8C-33A7-4D03-B5B8-BE8F0471CB0E}">
  <sheetPr>
    <pageSetUpPr fitToPage="1"/>
  </sheetPr>
  <dimension ref="A1:J56"/>
  <sheetViews>
    <sheetView zoomScaleNormal="100" workbookViewId="0">
      <selection activeCell="E12" sqref="E12"/>
    </sheetView>
  </sheetViews>
  <sheetFormatPr defaultRowHeight="15" x14ac:dyDescent="0.25"/>
  <cols>
    <col min="1" max="1" width="7.42578125" style="98" customWidth="1"/>
    <col min="2" max="2" width="8.42578125" style="98" customWidth="1"/>
    <col min="3" max="3" width="5.42578125" style="98" bestFit="1" customWidth="1"/>
    <col min="4" max="4" width="30.140625" style="98" bestFit="1" customWidth="1"/>
    <col min="5" max="5" width="21.140625" style="98" bestFit="1" customWidth="1"/>
    <col min="6" max="6" width="14.85546875" style="98" customWidth="1"/>
    <col min="7" max="7" width="15.28515625" style="98" customWidth="1"/>
    <col min="8" max="9" width="14.42578125" style="98" bestFit="1" customWidth="1"/>
    <col min="10" max="16384" width="9.140625" style="98"/>
  </cols>
  <sheetData>
    <row r="1" spans="1:10" ht="42" customHeight="1" x14ac:dyDescent="0.25">
      <c r="A1" s="277" t="s">
        <v>91</v>
      </c>
      <c r="B1" s="277"/>
      <c r="C1" s="277"/>
      <c r="D1" s="277"/>
      <c r="E1" s="277"/>
      <c r="F1" s="277"/>
      <c r="G1" s="277"/>
      <c r="H1" s="277"/>
      <c r="I1" s="277"/>
    </row>
    <row r="2" spans="1:10" ht="18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10" ht="15.75" x14ac:dyDescent="0.25">
      <c r="A3" s="277" t="s">
        <v>24</v>
      </c>
      <c r="B3" s="277"/>
      <c r="C3" s="277"/>
      <c r="D3" s="277"/>
      <c r="E3" s="277"/>
      <c r="F3" s="277"/>
      <c r="G3" s="277"/>
      <c r="H3" s="290"/>
      <c r="I3" s="290"/>
    </row>
    <row r="4" spans="1:10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10" ht="18" customHeight="1" x14ac:dyDescent="0.25">
      <c r="A5" s="277" t="s">
        <v>7</v>
      </c>
      <c r="B5" s="278"/>
      <c r="C5" s="278"/>
      <c r="D5" s="278"/>
      <c r="E5" s="278"/>
      <c r="F5" s="278"/>
      <c r="G5" s="278"/>
      <c r="H5" s="278"/>
      <c r="I5" s="278"/>
    </row>
    <row r="6" spans="1:10" ht="18" x14ac:dyDescent="0.25">
      <c r="A6" s="4"/>
      <c r="B6" s="4"/>
      <c r="C6" s="4"/>
      <c r="D6" s="4"/>
      <c r="E6" s="4"/>
      <c r="F6" s="4"/>
      <c r="G6" s="4"/>
      <c r="H6" s="5"/>
      <c r="I6" s="5"/>
    </row>
    <row r="7" spans="1:10" ht="15.75" x14ac:dyDescent="0.25">
      <c r="A7" s="277" t="s">
        <v>1</v>
      </c>
      <c r="B7" s="294"/>
      <c r="C7" s="294"/>
      <c r="D7" s="294"/>
      <c r="E7" s="294"/>
      <c r="F7" s="294"/>
      <c r="G7" s="294"/>
      <c r="H7" s="294"/>
      <c r="I7" s="294"/>
    </row>
    <row r="8" spans="1:10" ht="18" x14ac:dyDescent="0.25">
      <c r="A8" s="4"/>
      <c r="B8" s="4"/>
      <c r="C8" s="4"/>
      <c r="D8" s="4"/>
      <c r="E8" s="4"/>
      <c r="F8" s="4"/>
      <c r="G8" s="4"/>
      <c r="H8" s="5"/>
      <c r="I8" s="5"/>
    </row>
    <row r="9" spans="1:10" ht="25.5" x14ac:dyDescent="0.25">
      <c r="A9" s="19" t="s">
        <v>8</v>
      </c>
      <c r="B9" s="18" t="s">
        <v>9</v>
      </c>
      <c r="C9" s="18" t="s">
        <v>10</v>
      </c>
      <c r="D9" s="18" t="s">
        <v>6</v>
      </c>
      <c r="E9" s="18" t="s">
        <v>88</v>
      </c>
      <c r="F9" s="19" t="s">
        <v>89</v>
      </c>
      <c r="G9" s="19" t="s">
        <v>90</v>
      </c>
      <c r="H9" s="19" t="s">
        <v>34</v>
      </c>
      <c r="I9" s="19" t="s">
        <v>92</v>
      </c>
    </row>
    <row r="10" spans="1:10" ht="15.75" customHeight="1" x14ac:dyDescent="0.25">
      <c r="A10" s="110">
        <v>6</v>
      </c>
      <c r="B10" s="92"/>
      <c r="C10" s="91"/>
      <c r="D10" s="110" t="s">
        <v>11</v>
      </c>
      <c r="E10" s="94"/>
      <c r="F10" s="95"/>
      <c r="G10" s="96"/>
      <c r="H10" s="97"/>
      <c r="I10" s="96"/>
    </row>
    <row r="11" spans="1:10" x14ac:dyDescent="0.25">
      <c r="A11" s="103"/>
      <c r="B11" s="113"/>
      <c r="C11" s="104">
        <v>522</v>
      </c>
      <c r="D11" s="104" t="s">
        <v>75</v>
      </c>
      <c r="E11" s="127">
        <v>952906</v>
      </c>
      <c r="F11" s="120">
        <v>1021966</v>
      </c>
      <c r="G11" s="120">
        <v>1021966</v>
      </c>
      <c r="H11" s="120">
        <v>1021966</v>
      </c>
      <c r="I11" s="120">
        <v>1021966</v>
      </c>
    </row>
    <row r="12" spans="1:10" ht="25.5" x14ac:dyDescent="0.25">
      <c r="A12" s="89"/>
      <c r="B12" s="93">
        <v>63</v>
      </c>
      <c r="C12" s="90"/>
      <c r="D12" s="90" t="s">
        <v>35</v>
      </c>
      <c r="E12" s="99">
        <v>952906</v>
      </c>
      <c r="F12" s="100">
        <v>1021966</v>
      </c>
      <c r="G12" s="100">
        <v>1021966</v>
      </c>
      <c r="H12" s="100">
        <v>1021966</v>
      </c>
      <c r="I12" s="100">
        <v>1021966</v>
      </c>
      <c r="J12" s="85"/>
    </row>
    <row r="13" spans="1:10" ht="45" x14ac:dyDescent="0.25">
      <c r="A13" s="103"/>
      <c r="B13" s="103"/>
      <c r="C13" s="104">
        <v>529</v>
      </c>
      <c r="D13" s="104" t="s">
        <v>84</v>
      </c>
      <c r="E13" s="122">
        <v>2292</v>
      </c>
      <c r="F13" s="122">
        <v>9291</v>
      </c>
      <c r="G13" s="122">
        <v>9291</v>
      </c>
      <c r="H13" s="122">
        <v>9291</v>
      </c>
      <c r="I13" s="122">
        <v>9291</v>
      </c>
      <c r="J13" s="82"/>
    </row>
    <row r="14" spans="1:10" ht="25.5" x14ac:dyDescent="0.25">
      <c r="A14" s="89"/>
      <c r="B14" s="93">
        <v>63</v>
      </c>
      <c r="C14" s="90"/>
      <c r="D14" s="90" t="s">
        <v>35</v>
      </c>
      <c r="E14" s="99">
        <v>2292</v>
      </c>
      <c r="F14" s="100">
        <v>9290.59</v>
      </c>
      <c r="G14" s="100">
        <v>9290.59</v>
      </c>
      <c r="H14" s="100">
        <v>9290.59</v>
      </c>
      <c r="I14" s="100">
        <v>9290.59</v>
      </c>
      <c r="J14" s="82"/>
    </row>
    <row r="15" spans="1:10" x14ac:dyDescent="0.25">
      <c r="A15" s="117"/>
      <c r="B15" s="118"/>
      <c r="C15" s="119">
        <v>571</v>
      </c>
      <c r="D15" s="119" t="s">
        <v>76</v>
      </c>
      <c r="E15" s="122">
        <v>616</v>
      </c>
      <c r="F15" s="123">
        <v>2787</v>
      </c>
      <c r="G15" s="123">
        <v>2787</v>
      </c>
      <c r="H15" s="123">
        <v>2787</v>
      </c>
      <c r="I15" s="123">
        <v>2787</v>
      </c>
    </row>
    <row r="16" spans="1:10" ht="25.5" x14ac:dyDescent="0.25">
      <c r="A16" s="89"/>
      <c r="B16" s="93">
        <v>63</v>
      </c>
      <c r="C16" s="90"/>
      <c r="D16" s="90" t="s">
        <v>35</v>
      </c>
      <c r="E16" s="99">
        <v>616</v>
      </c>
      <c r="F16" s="100">
        <v>2787</v>
      </c>
      <c r="G16" s="100">
        <v>2787</v>
      </c>
      <c r="H16" s="100">
        <v>2787</v>
      </c>
      <c r="I16" s="100">
        <v>2787</v>
      </c>
    </row>
    <row r="17" spans="1:9" ht="30" x14ac:dyDescent="0.25">
      <c r="A17" s="105"/>
      <c r="B17" s="115"/>
      <c r="C17" s="106">
        <v>523</v>
      </c>
      <c r="D17" s="108" t="s">
        <v>80</v>
      </c>
      <c r="E17" s="127">
        <v>20301</v>
      </c>
      <c r="F17" s="123">
        <v>39817</v>
      </c>
      <c r="G17" s="123">
        <v>0</v>
      </c>
      <c r="H17" s="125">
        <v>0</v>
      </c>
      <c r="I17" s="124">
        <v>0</v>
      </c>
    </row>
    <row r="18" spans="1:9" ht="25.5" x14ac:dyDescent="0.25">
      <c r="A18" s="101"/>
      <c r="B18" s="112">
        <v>63</v>
      </c>
      <c r="C18" s="102"/>
      <c r="D18" s="90" t="s">
        <v>35</v>
      </c>
      <c r="E18" s="99">
        <v>20301</v>
      </c>
      <c r="F18" s="100">
        <v>39817</v>
      </c>
      <c r="G18" s="100">
        <v>0</v>
      </c>
      <c r="H18" s="121">
        <v>0</v>
      </c>
      <c r="I18" s="100">
        <v>0</v>
      </c>
    </row>
    <row r="19" spans="1:9" x14ac:dyDescent="0.25">
      <c r="A19" s="107"/>
      <c r="B19" s="114"/>
      <c r="C19" s="107">
        <v>431</v>
      </c>
      <c r="D19" s="114" t="s">
        <v>44</v>
      </c>
      <c r="E19" s="126">
        <v>7277</v>
      </c>
      <c r="F19" s="123">
        <v>24156</v>
      </c>
      <c r="G19" s="123">
        <v>24156</v>
      </c>
      <c r="H19" s="123">
        <v>24156</v>
      </c>
      <c r="I19" s="123">
        <v>24156</v>
      </c>
    </row>
    <row r="20" spans="1:9" ht="38.25" x14ac:dyDescent="0.25">
      <c r="A20" s="101"/>
      <c r="B20" s="112">
        <v>65</v>
      </c>
      <c r="C20" s="102"/>
      <c r="D20" s="109" t="s">
        <v>77</v>
      </c>
      <c r="E20" s="87">
        <v>7277</v>
      </c>
      <c r="F20" s="86">
        <v>24156</v>
      </c>
      <c r="G20" s="86">
        <v>24156</v>
      </c>
      <c r="H20" s="86">
        <v>24156</v>
      </c>
      <c r="I20" s="86">
        <v>24156</v>
      </c>
    </row>
    <row r="21" spans="1:9" x14ac:dyDescent="0.25">
      <c r="A21" s="107"/>
      <c r="B21" s="107"/>
      <c r="C21" s="107">
        <v>621</v>
      </c>
      <c r="D21" s="108" t="s">
        <v>86</v>
      </c>
      <c r="E21" s="127">
        <v>39427</v>
      </c>
      <c r="F21" s="127">
        <v>0</v>
      </c>
      <c r="G21" s="127">
        <v>0</v>
      </c>
      <c r="H21" s="127">
        <v>0</v>
      </c>
      <c r="I21" s="127">
        <v>0</v>
      </c>
    </row>
    <row r="22" spans="1:9" x14ac:dyDescent="0.25">
      <c r="A22" s="101"/>
      <c r="B22" s="112">
        <v>922</v>
      </c>
      <c r="C22" s="102"/>
      <c r="D22" s="109" t="s">
        <v>85</v>
      </c>
      <c r="E22" s="100">
        <v>39427</v>
      </c>
      <c r="F22" s="100">
        <v>0</v>
      </c>
      <c r="G22" s="100">
        <v>0</v>
      </c>
      <c r="H22" s="100">
        <v>0</v>
      </c>
      <c r="I22" s="100">
        <v>0</v>
      </c>
    </row>
    <row r="23" spans="1:9" x14ac:dyDescent="0.25">
      <c r="A23" s="107"/>
      <c r="B23" s="114"/>
      <c r="C23" s="107">
        <v>11</v>
      </c>
      <c r="D23" s="107" t="s">
        <v>78</v>
      </c>
      <c r="E23" s="123">
        <v>74592</v>
      </c>
      <c r="F23" s="123">
        <v>48285</v>
      </c>
      <c r="G23" s="123">
        <v>48285</v>
      </c>
      <c r="H23" s="123">
        <v>48285</v>
      </c>
      <c r="I23" s="123">
        <v>48285</v>
      </c>
    </row>
    <row r="24" spans="1:9" ht="38.25" x14ac:dyDescent="0.25">
      <c r="A24" s="101"/>
      <c r="B24" s="112">
        <v>67</v>
      </c>
      <c r="C24" s="102"/>
      <c r="D24" s="109" t="s">
        <v>36</v>
      </c>
      <c r="E24" s="87">
        <v>74592</v>
      </c>
      <c r="F24" s="87">
        <v>48285</v>
      </c>
      <c r="G24" s="87">
        <v>48285</v>
      </c>
      <c r="H24" s="87">
        <v>48285</v>
      </c>
      <c r="I24" s="87">
        <v>48285</v>
      </c>
    </row>
    <row r="25" spans="1:9" x14ac:dyDescent="0.25">
      <c r="A25" s="107"/>
      <c r="B25" s="114"/>
      <c r="C25" s="107">
        <v>12</v>
      </c>
      <c r="D25" s="108" t="s">
        <v>83</v>
      </c>
      <c r="E25" s="127">
        <v>26993</v>
      </c>
      <c r="F25" s="123">
        <v>50966</v>
      </c>
      <c r="G25" s="123">
        <v>50966</v>
      </c>
      <c r="H25" s="123">
        <v>50966</v>
      </c>
      <c r="I25" s="123">
        <v>50966</v>
      </c>
    </row>
    <row r="26" spans="1:9" ht="38.25" x14ac:dyDescent="0.25">
      <c r="A26" s="101"/>
      <c r="B26" s="112">
        <v>67</v>
      </c>
      <c r="C26" s="102"/>
      <c r="D26" s="90" t="s">
        <v>82</v>
      </c>
      <c r="E26" s="99">
        <v>26993</v>
      </c>
      <c r="F26" s="86">
        <v>50966</v>
      </c>
      <c r="G26" s="86">
        <v>50966</v>
      </c>
      <c r="H26" s="86">
        <v>50966</v>
      </c>
      <c r="I26" s="86">
        <v>50966</v>
      </c>
    </row>
    <row r="27" spans="1:9" ht="15.75" x14ac:dyDescent="0.25">
      <c r="A27" s="110"/>
      <c r="B27" s="116"/>
      <c r="C27" s="111"/>
      <c r="D27" s="111" t="s">
        <v>79</v>
      </c>
      <c r="E27" s="128">
        <f>SUM(E25,E23,E21,E19,E17,E15,E13,E11)</f>
        <v>1124404</v>
      </c>
      <c r="F27" s="128">
        <v>1197267</v>
      </c>
      <c r="G27" s="128">
        <v>1157450</v>
      </c>
      <c r="H27" s="128">
        <v>1157450</v>
      </c>
      <c r="I27" s="128">
        <v>1157450</v>
      </c>
    </row>
    <row r="28" spans="1:9" x14ac:dyDescent="0.25">
      <c r="A28" s="83"/>
      <c r="B28" s="83"/>
      <c r="C28" s="60"/>
      <c r="D28" s="60"/>
      <c r="E28" s="82"/>
      <c r="F28" s="82"/>
      <c r="G28" s="82"/>
      <c r="H28" s="82"/>
      <c r="I28" s="62"/>
    </row>
    <row r="30" spans="1:9" ht="15.75" x14ac:dyDescent="0.25">
      <c r="A30" s="277" t="s">
        <v>13</v>
      </c>
      <c r="B30" s="277"/>
      <c r="C30" s="277"/>
      <c r="D30" s="277"/>
      <c r="E30" s="277"/>
      <c r="F30" s="277"/>
      <c r="G30" s="277"/>
      <c r="H30" s="277"/>
      <c r="I30" s="277"/>
    </row>
    <row r="31" spans="1:9" ht="18" x14ac:dyDescent="0.25">
      <c r="A31" s="4"/>
      <c r="B31" s="4"/>
      <c r="C31" s="4"/>
      <c r="D31" s="4"/>
      <c r="E31" s="4"/>
      <c r="F31" s="4"/>
      <c r="G31" s="4"/>
      <c r="H31" s="5"/>
      <c r="I31" s="5"/>
    </row>
    <row r="32" spans="1:9" ht="25.5" x14ac:dyDescent="0.25">
      <c r="A32" s="19" t="s">
        <v>8</v>
      </c>
      <c r="B32" s="18" t="s">
        <v>9</v>
      </c>
      <c r="C32" s="18" t="s">
        <v>10</v>
      </c>
      <c r="D32" s="18" t="s">
        <v>6</v>
      </c>
      <c r="E32" s="18" t="s">
        <v>88</v>
      </c>
      <c r="F32" s="19" t="s">
        <v>89</v>
      </c>
      <c r="G32" s="19" t="s">
        <v>90</v>
      </c>
      <c r="H32" s="19" t="s">
        <v>34</v>
      </c>
      <c r="I32" s="19" t="s">
        <v>92</v>
      </c>
    </row>
    <row r="33" spans="1:9" ht="15.75" x14ac:dyDescent="0.25">
      <c r="A33" s="110">
        <v>3</v>
      </c>
      <c r="B33" s="92"/>
      <c r="C33" s="91"/>
      <c r="D33" s="110" t="s">
        <v>14</v>
      </c>
      <c r="E33" s="94"/>
      <c r="F33" s="95"/>
      <c r="G33" s="96"/>
      <c r="H33" s="97"/>
      <c r="I33" s="96"/>
    </row>
    <row r="34" spans="1:9" x14ac:dyDescent="0.25">
      <c r="A34" s="103"/>
      <c r="B34" s="113"/>
      <c r="C34" s="104">
        <v>522</v>
      </c>
      <c r="D34" s="104" t="s">
        <v>75</v>
      </c>
      <c r="E34" s="127">
        <v>952906</v>
      </c>
      <c r="F34" s="120">
        <v>1021966</v>
      </c>
      <c r="G34" s="120">
        <v>1021966</v>
      </c>
      <c r="H34" s="120">
        <v>1021966</v>
      </c>
      <c r="I34" s="120">
        <v>1021966</v>
      </c>
    </row>
    <row r="35" spans="1:9" x14ac:dyDescent="0.25">
      <c r="A35" s="89"/>
      <c r="B35" s="93">
        <v>31</v>
      </c>
      <c r="C35" s="90"/>
      <c r="D35" s="101" t="s">
        <v>15</v>
      </c>
      <c r="E35" s="99">
        <v>914664</v>
      </c>
      <c r="F35" s="100">
        <v>995421</v>
      </c>
      <c r="G35" s="100">
        <v>995421</v>
      </c>
      <c r="H35" s="100">
        <v>995421</v>
      </c>
      <c r="I35" s="100">
        <v>995421</v>
      </c>
    </row>
    <row r="36" spans="1:9" x14ac:dyDescent="0.25">
      <c r="A36" s="89"/>
      <c r="B36" s="93">
        <v>32</v>
      </c>
      <c r="C36" s="90"/>
      <c r="D36" s="101" t="s">
        <v>27</v>
      </c>
      <c r="E36" s="99">
        <v>17952</v>
      </c>
      <c r="F36" s="99">
        <v>26545</v>
      </c>
      <c r="G36" s="99">
        <v>26545</v>
      </c>
      <c r="H36" s="99">
        <v>26545</v>
      </c>
      <c r="I36" s="99">
        <v>26545</v>
      </c>
    </row>
    <row r="37" spans="1:9" ht="25.5" x14ac:dyDescent="0.25">
      <c r="A37" s="89"/>
      <c r="B37" s="93">
        <v>42</v>
      </c>
      <c r="C37" s="90"/>
      <c r="D37" s="109" t="s">
        <v>16</v>
      </c>
      <c r="E37" s="99">
        <v>20290</v>
      </c>
      <c r="F37" s="99">
        <v>0</v>
      </c>
      <c r="G37" s="99">
        <v>0</v>
      </c>
      <c r="H37" s="99">
        <v>0</v>
      </c>
      <c r="I37" s="99">
        <v>0</v>
      </c>
    </row>
    <row r="38" spans="1:9" ht="45" x14ac:dyDescent="0.25">
      <c r="A38" s="103"/>
      <c r="B38" s="103"/>
      <c r="C38" s="104">
        <v>529</v>
      </c>
      <c r="D38" s="104" t="s">
        <v>84</v>
      </c>
      <c r="E38" s="122">
        <v>2292</v>
      </c>
      <c r="F38" s="122">
        <v>9291</v>
      </c>
      <c r="G38" s="122">
        <v>9291</v>
      </c>
      <c r="H38" s="122">
        <v>9291</v>
      </c>
      <c r="I38" s="122">
        <v>9291</v>
      </c>
    </row>
    <row r="39" spans="1:9" ht="25.5" x14ac:dyDescent="0.25">
      <c r="A39" s="89"/>
      <c r="B39" s="93">
        <v>32</v>
      </c>
      <c r="C39" s="90"/>
      <c r="D39" s="90" t="s">
        <v>35</v>
      </c>
      <c r="E39" s="99">
        <v>2292</v>
      </c>
      <c r="F39" s="100">
        <v>9291</v>
      </c>
      <c r="G39" s="100">
        <v>9291</v>
      </c>
      <c r="H39" s="100">
        <v>9291</v>
      </c>
      <c r="I39" s="100">
        <v>9291</v>
      </c>
    </row>
    <row r="40" spans="1:9" x14ac:dyDescent="0.25">
      <c r="A40" s="117"/>
      <c r="B40" s="118"/>
      <c r="C40" s="119">
        <v>571</v>
      </c>
      <c r="D40" s="119" t="s">
        <v>76</v>
      </c>
      <c r="E40" s="122">
        <v>616</v>
      </c>
      <c r="F40" s="123">
        <v>2787</v>
      </c>
      <c r="G40" s="123">
        <v>2787</v>
      </c>
      <c r="H40" s="123">
        <v>2787</v>
      </c>
      <c r="I40" s="123">
        <v>2787</v>
      </c>
    </row>
    <row r="41" spans="1:9" ht="25.5" x14ac:dyDescent="0.25">
      <c r="A41" s="89"/>
      <c r="B41" s="93">
        <v>32</v>
      </c>
      <c r="C41" s="90"/>
      <c r="D41" s="90" t="s">
        <v>35</v>
      </c>
      <c r="E41" s="99">
        <v>616</v>
      </c>
      <c r="F41" s="100">
        <v>2787</v>
      </c>
      <c r="G41" s="100">
        <v>2787</v>
      </c>
      <c r="H41" s="100">
        <v>2787</v>
      </c>
      <c r="I41" s="100">
        <v>2787</v>
      </c>
    </row>
    <row r="42" spans="1:9" ht="30" x14ac:dyDescent="0.25">
      <c r="A42" s="105"/>
      <c r="B42" s="115"/>
      <c r="C42" s="106">
        <v>523</v>
      </c>
      <c r="D42" s="108" t="s">
        <v>80</v>
      </c>
      <c r="E42" s="127">
        <v>20301</v>
      </c>
      <c r="F42" s="123">
        <v>39817</v>
      </c>
      <c r="G42" s="123">
        <v>0</v>
      </c>
      <c r="H42" s="125">
        <v>0</v>
      </c>
      <c r="I42" s="124">
        <v>0</v>
      </c>
    </row>
    <row r="43" spans="1:9" x14ac:dyDescent="0.25">
      <c r="A43" s="101"/>
      <c r="B43" s="112">
        <v>31</v>
      </c>
      <c r="C43" s="102"/>
      <c r="D43" s="101" t="s">
        <v>15</v>
      </c>
      <c r="E43" s="99">
        <v>5166</v>
      </c>
      <c r="F43" s="100">
        <v>11945</v>
      </c>
      <c r="G43" s="100">
        <v>0</v>
      </c>
      <c r="H43" s="121">
        <v>0</v>
      </c>
      <c r="I43" s="100">
        <v>0</v>
      </c>
    </row>
    <row r="44" spans="1:9" x14ac:dyDescent="0.25">
      <c r="A44" s="101"/>
      <c r="B44" s="112">
        <v>32</v>
      </c>
      <c r="C44" s="102"/>
      <c r="D44" s="101" t="s">
        <v>27</v>
      </c>
      <c r="E44" s="99">
        <v>10304</v>
      </c>
      <c r="F44" s="100">
        <v>27872</v>
      </c>
      <c r="G44" s="100">
        <v>0</v>
      </c>
      <c r="H44" s="121">
        <v>0</v>
      </c>
      <c r="I44" s="100">
        <v>0</v>
      </c>
    </row>
    <row r="45" spans="1:9" ht="25.5" x14ac:dyDescent="0.25">
      <c r="A45" s="101"/>
      <c r="B45" s="112">
        <v>42</v>
      </c>
      <c r="C45" s="102"/>
      <c r="D45" s="109" t="s">
        <v>16</v>
      </c>
      <c r="E45" s="99">
        <v>4831</v>
      </c>
      <c r="F45" s="100">
        <v>0</v>
      </c>
      <c r="G45" s="100">
        <v>0</v>
      </c>
      <c r="H45" s="121">
        <v>0</v>
      </c>
      <c r="I45" s="100">
        <v>0</v>
      </c>
    </row>
    <row r="46" spans="1:9" ht="15.75" customHeight="1" x14ac:dyDescent="0.25">
      <c r="A46" s="107"/>
      <c r="B46" s="114"/>
      <c r="C46" s="107">
        <v>431</v>
      </c>
      <c r="D46" s="114" t="s">
        <v>44</v>
      </c>
      <c r="E46" s="126">
        <v>7277</v>
      </c>
      <c r="F46" s="123">
        <v>24156</v>
      </c>
      <c r="G46" s="123">
        <v>24156</v>
      </c>
      <c r="H46" s="123">
        <v>24156</v>
      </c>
      <c r="I46" s="123">
        <v>24156</v>
      </c>
    </row>
    <row r="47" spans="1:9" x14ac:dyDescent="0.25">
      <c r="A47" s="101"/>
      <c r="B47" s="112">
        <v>32</v>
      </c>
      <c r="C47" s="102"/>
      <c r="D47" s="101" t="s">
        <v>27</v>
      </c>
      <c r="E47" s="87">
        <v>7277</v>
      </c>
      <c r="F47" s="86">
        <v>24156</v>
      </c>
      <c r="G47" s="86">
        <v>24156</v>
      </c>
      <c r="H47" s="86">
        <v>24156</v>
      </c>
      <c r="I47" s="86">
        <v>24156</v>
      </c>
    </row>
    <row r="48" spans="1:9" x14ac:dyDescent="0.25">
      <c r="A48" s="107"/>
      <c r="B48" s="107"/>
      <c r="C48" s="107">
        <v>621</v>
      </c>
      <c r="D48" s="108" t="s">
        <v>86</v>
      </c>
      <c r="E48" s="127">
        <v>39427</v>
      </c>
      <c r="F48" s="127">
        <v>0</v>
      </c>
      <c r="G48" s="127">
        <v>0</v>
      </c>
      <c r="H48" s="127">
        <v>0</v>
      </c>
      <c r="I48" s="127">
        <v>0</v>
      </c>
    </row>
    <row r="49" spans="1:9" x14ac:dyDescent="0.25">
      <c r="A49" s="101"/>
      <c r="B49" s="112">
        <v>42</v>
      </c>
      <c r="C49" s="102"/>
      <c r="D49" s="109" t="s">
        <v>85</v>
      </c>
      <c r="E49" s="100">
        <v>39427</v>
      </c>
      <c r="F49" s="100">
        <v>0</v>
      </c>
      <c r="G49" s="100">
        <v>0</v>
      </c>
      <c r="H49" s="100">
        <v>0</v>
      </c>
      <c r="I49" s="100">
        <v>0</v>
      </c>
    </row>
    <row r="50" spans="1:9" x14ac:dyDescent="0.25">
      <c r="A50" s="107"/>
      <c r="B50" s="114"/>
      <c r="C50" s="107">
        <v>11</v>
      </c>
      <c r="D50" s="107" t="s">
        <v>78</v>
      </c>
      <c r="E50" s="123">
        <v>74592</v>
      </c>
      <c r="F50" s="123">
        <v>48285</v>
      </c>
      <c r="G50" s="123">
        <v>48285</v>
      </c>
      <c r="H50" s="123">
        <v>48285</v>
      </c>
      <c r="I50" s="123">
        <v>48285</v>
      </c>
    </row>
    <row r="51" spans="1:9" x14ac:dyDescent="0.25">
      <c r="A51" s="101"/>
      <c r="B51" s="112">
        <v>31</v>
      </c>
      <c r="C51" s="101"/>
      <c r="D51" s="101" t="s">
        <v>15</v>
      </c>
      <c r="E51" s="100">
        <v>24731</v>
      </c>
      <c r="F51" s="100">
        <v>37295</v>
      </c>
      <c r="G51" s="100">
        <v>37295</v>
      </c>
      <c r="H51" s="100">
        <v>37295</v>
      </c>
      <c r="I51" s="100">
        <v>37295</v>
      </c>
    </row>
    <row r="52" spans="1:9" x14ac:dyDescent="0.25">
      <c r="A52" s="101"/>
      <c r="B52" s="112">
        <v>32</v>
      </c>
      <c r="C52" s="102"/>
      <c r="D52" s="101" t="s">
        <v>27</v>
      </c>
      <c r="E52" s="87">
        <v>49861</v>
      </c>
      <c r="F52" s="87">
        <v>10990</v>
      </c>
      <c r="G52" s="87">
        <v>10990</v>
      </c>
      <c r="H52" s="87">
        <v>10990</v>
      </c>
      <c r="I52" s="87">
        <v>10990</v>
      </c>
    </row>
    <row r="53" spans="1:9" x14ac:dyDescent="0.25">
      <c r="A53" s="107"/>
      <c r="B53" s="114"/>
      <c r="C53" s="107">
        <v>12</v>
      </c>
      <c r="D53" s="108" t="s">
        <v>83</v>
      </c>
      <c r="E53" s="127">
        <v>26993</v>
      </c>
      <c r="F53" s="123">
        <v>50966</v>
      </c>
      <c r="G53" s="123">
        <v>50966</v>
      </c>
      <c r="H53" s="123">
        <v>50966</v>
      </c>
      <c r="I53" s="123">
        <v>50966</v>
      </c>
    </row>
    <row r="54" spans="1:9" x14ac:dyDescent="0.25">
      <c r="A54" s="101"/>
      <c r="B54" s="112">
        <v>32</v>
      </c>
      <c r="C54" s="102"/>
      <c r="D54" s="101" t="s">
        <v>27</v>
      </c>
      <c r="E54" s="99">
        <v>26665</v>
      </c>
      <c r="F54" s="86">
        <v>50036</v>
      </c>
      <c r="G54" s="86">
        <v>50036</v>
      </c>
      <c r="H54" s="86">
        <v>50036</v>
      </c>
      <c r="I54" s="86">
        <v>50036</v>
      </c>
    </row>
    <row r="55" spans="1:9" x14ac:dyDescent="0.25">
      <c r="A55" s="101"/>
      <c r="B55" s="112">
        <v>34</v>
      </c>
      <c r="C55" s="102"/>
      <c r="D55" s="101" t="s">
        <v>45</v>
      </c>
      <c r="E55" s="99">
        <v>328</v>
      </c>
      <c r="F55" s="87">
        <v>930</v>
      </c>
      <c r="G55" s="87">
        <v>930</v>
      </c>
      <c r="H55" s="87">
        <v>930</v>
      </c>
      <c r="I55" s="87">
        <v>930</v>
      </c>
    </row>
    <row r="56" spans="1:9" ht="15.75" x14ac:dyDescent="0.25">
      <c r="A56" s="110"/>
      <c r="B56" s="116"/>
      <c r="C56" s="111"/>
      <c r="D56" s="111" t="s">
        <v>87</v>
      </c>
      <c r="E56" s="128">
        <v>1124404</v>
      </c>
      <c r="F56" s="128">
        <v>1197267</v>
      </c>
      <c r="G56" s="128">
        <v>1157450</v>
      </c>
      <c r="H56" s="128">
        <v>1157450</v>
      </c>
      <c r="I56" s="128">
        <v>1157450</v>
      </c>
    </row>
  </sheetData>
  <mergeCells count="5">
    <mergeCell ref="A1:I1"/>
    <mergeCell ref="A3:I3"/>
    <mergeCell ref="A5:I5"/>
    <mergeCell ref="A7:I7"/>
    <mergeCell ref="A30:I30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POSEBNI DIO</vt:lpstr>
      <vt:lpstr> Račun prihoda i rashoda (2)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Martina</cp:lastModifiedBy>
  <cp:lastPrinted>2024-09-23T06:27:11Z</cp:lastPrinted>
  <dcterms:created xsi:type="dcterms:W3CDTF">2022-08-12T12:51:27Z</dcterms:created>
  <dcterms:modified xsi:type="dcterms:W3CDTF">2024-10-03T12:50:37Z</dcterms:modified>
</cp:coreProperties>
</file>